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2000" windowHeight="6015" firstSheet="1" activeTab="1"/>
  </bookViews>
  <sheets>
    <sheet name="Recovered_Sheet1" sheetId="1" state="veryHidden" r:id="rId1"/>
    <sheet name="TMRFEXP" sheetId="2" r:id="rId2"/>
  </sheets>
  <definedNames>
    <definedName name="_xlnm.Print_Area" localSheetId="1">'TMRFEXP'!$A$1:$I$394</definedName>
    <definedName name="Print_Area_MI">'TMRFEXP'!$A$1:$I$394</definedName>
    <definedName name="Z_0649E483_D258_4FAD_B0FA_966512476D69_.wvu.PrintArea" localSheetId="1" hidden="1">'TMRFEXP'!$A$1:$I$394</definedName>
    <definedName name="Z_08232D20_8613_11D3_AAFE_444553540000_.wvu.PrintArea" localSheetId="1" hidden="1">'TMRFEXP'!$A$1:$I$394</definedName>
    <definedName name="Z_1CE79975_6170_4E7A_9395_0600C41CE76D_.wvu.PrintArea" localSheetId="1" hidden="1">'TMRFEXP'!$A$1:$I$394</definedName>
    <definedName name="Z_47B55C80_7D0A_11D4_AB01_08005ACD5E96_.wvu.PrintArea" localSheetId="1" hidden="1">'TMRFEXP'!$A$1:$I$394</definedName>
    <definedName name="Z_6C583685_5A3E_4CF6_8A2B_6A013749BA88_.wvu.PrintArea" localSheetId="1" hidden="1">'TMRFEXP'!$A$1:$I$394</definedName>
    <definedName name="Z_B3688CFA_7030_43BF_82C5_1B5741016124_.wvu.PrintArea" localSheetId="1" hidden="1">'TMRFEXP'!$A$1:$I$394</definedName>
    <definedName name="Z_E246F103_5520_4CD9_8C54_D8FEC910D99B_.wvu.PrintArea" localSheetId="1" hidden="1">'TMRFEXP'!$A$1:$I$394</definedName>
    <definedName name="Z_FCE41286_1C13_4F05_88CD_E17FA3797CE3_.wvu.PrintArea" localSheetId="1" hidden="1">'TMRFEXP'!$A$1:$I$394</definedName>
    <definedName name="Z_FE68FCE9_ABCD_48D0_85D8_B5F296881A51_.wvu.PrintArea" localSheetId="1" hidden="1">'TMRFEXP'!$A$1:$I$394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comclk</author>
  </authors>
  <commentList>
    <comment ref="H412" authorId="0">
      <text>
        <r>
          <rPr>
            <b/>
            <sz val="10"/>
            <rFont val="Arial"/>
            <family val="0"/>
          </rPr>
          <t>comclk:</t>
        </r>
        <r>
          <rPr>
            <sz val="10"/>
            <rFont val="Courier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<sst xmlns="http://schemas.openxmlformats.org/spreadsheetml/2006/main" count="627" uniqueCount="319">
  <si>
    <t xml:space="preserve"> </t>
  </si>
  <si>
    <t xml:space="preserve">           Current Year Budget</t>
  </si>
  <si>
    <t>Section II - Budget Detail</t>
  </si>
  <si>
    <t>#</t>
  </si>
  <si>
    <t>fee</t>
  </si>
  <si>
    <t>total</t>
  </si>
  <si>
    <t>Registration Income</t>
  </si>
  <si>
    <t>Advance</t>
  </si>
  <si>
    <t>ACM/SIG Members</t>
  </si>
  <si>
    <t>Non-ACM/SIG Members</t>
  </si>
  <si>
    <t>Other: ____________</t>
  </si>
  <si>
    <t>Late/On-site</t>
  </si>
  <si>
    <t>Other Catagories</t>
  </si>
  <si>
    <t>Full-time Student</t>
  </si>
  <si>
    <t>1 Day</t>
  </si>
  <si>
    <t>Exhibits Only</t>
  </si>
  <si>
    <t>Special Functions</t>
  </si>
  <si>
    <t>Total Special Functions</t>
  </si>
  <si>
    <t>On-site Merchandise Sales</t>
  </si>
  <si>
    <t>Proceedings</t>
  </si>
  <si>
    <t>CD Rom</t>
  </si>
  <si>
    <t>Total On-site Sales</t>
  </si>
  <si>
    <t>Total Tutorial Registration</t>
  </si>
  <si>
    <t>Exhibit Income</t>
  </si>
  <si>
    <t>Table tops</t>
  </si>
  <si>
    <t>Booths</t>
  </si>
  <si>
    <t>Total Exhibits</t>
  </si>
  <si>
    <t xml:space="preserve">Miscellaneous Income </t>
  </si>
  <si>
    <t>______________</t>
  </si>
  <si>
    <t>Total Miscellaneous Income</t>
  </si>
  <si>
    <t>TOTAL INCOME</t>
  </si>
  <si>
    <t xml:space="preserve">       Previous Year Actual</t>
  </si>
  <si>
    <t xml:space="preserve">        Current Year Budget</t>
  </si>
  <si>
    <t>Publicity</t>
  </si>
  <si>
    <t xml:space="preserve">Call For Papers (CFP) </t>
  </si>
  <si>
    <t>CFP Typesetting/Design</t>
  </si>
  <si>
    <t>CFP Printing</t>
  </si>
  <si>
    <t>CFP Labels - Mailing Lists</t>
  </si>
  <si>
    <t>CFP Labeling</t>
  </si>
  <si>
    <t>CFP Envelope Insertion</t>
  </si>
  <si>
    <t>CFP U.S. Postage</t>
  </si>
  <si>
    <t>CFP Non-U.S. Postage</t>
  </si>
  <si>
    <t>CFP Shipping</t>
  </si>
  <si>
    <t>CFP Other</t>
  </si>
  <si>
    <t>Total Call for Papers</t>
  </si>
  <si>
    <t xml:space="preserve">Advance Program (AP) </t>
  </si>
  <si>
    <t>AP Typesetting/Design</t>
  </si>
  <si>
    <t>AP Printing</t>
  </si>
  <si>
    <t>AP Labels-Mailing Lists</t>
  </si>
  <si>
    <t>AP Labeling</t>
  </si>
  <si>
    <t>AP Envelope Insertion</t>
  </si>
  <si>
    <t>AP U.S. Postage</t>
  </si>
  <si>
    <t>AP Non-U.S. Postage</t>
  </si>
  <si>
    <t>AP Shipping</t>
  </si>
  <si>
    <t>Total Advance Program</t>
  </si>
  <si>
    <t>Final Program (FP)</t>
  </si>
  <si>
    <t>FP Typesetting/Design</t>
  </si>
  <si>
    <t>FP Printing</t>
  </si>
  <si>
    <t>FP Shipping to conference site</t>
  </si>
  <si>
    <t>FP Other_____________</t>
  </si>
  <si>
    <t>Total Final Program</t>
  </si>
  <si>
    <t>Advertisements</t>
  </si>
  <si>
    <t># of pages</t>
  </si>
  <si>
    <t>Call For Papers (CFP)</t>
  </si>
  <si>
    <t>___________________</t>
  </si>
  <si>
    <t>Advance Program (AP)</t>
  </si>
  <si>
    <t xml:space="preserve">Other </t>
  </si>
  <si>
    <t>Total Advertisements</t>
  </si>
  <si>
    <t>Other Promotion</t>
  </si>
  <si>
    <t>Total Other Promotion</t>
  </si>
  <si>
    <t xml:space="preserve">      Previous Year Actual</t>
  </si>
  <si>
    <t xml:space="preserve">          Current Year Budget</t>
  </si>
  <si>
    <t>Committee Expenses</t>
  </si>
  <si>
    <t>Travel</t>
  </si>
  <si>
    <t>Clerical Support</t>
  </si>
  <si>
    <t>Telephone</t>
  </si>
  <si>
    <t>Stationery/Supplies</t>
  </si>
  <si>
    <t>Postage</t>
  </si>
  <si>
    <t>Copying</t>
  </si>
  <si>
    <t>Other (mementos, etc.)</t>
  </si>
  <si>
    <t>Conference Workshop Attendance</t>
  </si>
  <si>
    <t>Committee Meetings</t>
  </si>
  <si>
    <t>Committee Dinner</t>
  </si>
  <si>
    <t>Total Committee</t>
  </si>
  <si>
    <t>Registration</t>
  </si>
  <si>
    <t>Personnel (per person/day)</t>
  </si>
  <si>
    <t>Typewriter/Computer Rental</t>
  </si>
  <si>
    <t>Reg. Desk Rental</t>
  </si>
  <si>
    <t>Badge Stock &amp; Holders</t>
  </si>
  <si>
    <t>Acknowledgements Envelope</t>
  </si>
  <si>
    <t>Postage Acknowledgments</t>
  </si>
  <si>
    <t>Ribbons</t>
  </si>
  <si>
    <t>Total Registration</t>
  </si>
  <si>
    <t>On-Site Logistical Expenses</t>
  </si>
  <si>
    <t>Meeting Room Expenses</t>
  </si>
  <si>
    <t>Signs</t>
  </si>
  <si>
    <t>Room Rental</t>
  </si>
  <si>
    <t>Audio/Visual</t>
  </si>
  <si>
    <t>Screens</t>
  </si>
  <si>
    <t>Microphone Rental</t>
  </si>
  <si>
    <t>Music License Fees (Recorded)</t>
  </si>
  <si>
    <t>Security</t>
  </si>
  <si>
    <t>Networks</t>
  </si>
  <si>
    <t>Total On-Site Logistical Exp.</t>
  </si>
  <si>
    <t>Conference Food &amp; Beverage</t>
  </si>
  <si>
    <t># of people</t>
  </si>
  <si>
    <t># of events</t>
  </si>
  <si>
    <t xml:space="preserve">Continental Breakfast </t>
  </si>
  <si>
    <t>Coffee Breaks</t>
  </si>
  <si>
    <t xml:space="preserve">Luncheons </t>
  </si>
  <si>
    <t xml:space="preserve">Receptions </t>
  </si>
  <si>
    <t>Banquet/Dinners</t>
  </si>
  <si>
    <t>Total Food &amp; Beverage</t>
  </si>
  <si>
    <t xml:space="preserve">         Current Year Budget</t>
  </si>
  <si>
    <t>Program/Publications</t>
  </si>
  <si>
    <t xml:space="preserve">  Total # of proceedings to be printed:</t>
  </si>
  <si>
    <t xml:space="preserve">  Total # of papers to be accepted:</t>
  </si>
  <si>
    <t xml:space="preserve">  Maximum # of pages/paper:</t>
  </si>
  <si>
    <t xml:space="preserve">  Total # of pages: </t>
  </si>
  <si>
    <t xml:space="preserve">  Unit cost based on above:</t>
  </si>
  <si>
    <t xml:space="preserve">  Total # of copies to conf.: </t>
  </si>
  <si>
    <t>Printing</t>
  </si>
  <si>
    <t>Cost allocated to conference</t>
  </si>
  <si>
    <t>Shipping to conference site</t>
  </si>
  <si>
    <t>Shipping post conference</t>
  </si>
  <si>
    <t>CD ROM</t>
  </si>
  <si>
    <t>Speakers Expenses</t>
  </si>
  <si>
    <t>Honoraria</t>
  </si>
  <si>
    <t>Travel/Hotel/Subsistence</t>
  </si>
  <si>
    <t>Total Speakers Expenses</t>
  </si>
  <si>
    <t>Program Committee Expenses</t>
  </si>
  <si>
    <t>Evaluation Printing</t>
  </si>
  <si>
    <t>Evaluation Tabulation</t>
  </si>
  <si>
    <t>Committee Meetings (A/V, catering)</t>
  </si>
  <si>
    <t>Total Program Ctte. Expense</t>
  </si>
  <si>
    <t>Total Program/Publications</t>
  </si>
  <si>
    <t>Tutorials</t>
  </si>
  <si>
    <t>Tutorial Operation Expenses</t>
  </si>
  <si>
    <t>Speaker Expenses</t>
  </si>
  <si>
    <t>Half-day Honorarium</t>
  </si>
  <si>
    <t>Full Day Honorarium</t>
  </si>
  <si>
    <t>Meeting Room Expense</t>
  </si>
  <si>
    <t>Meeting Room Rental</t>
  </si>
  <si>
    <t>Tutorial Publications</t>
  </si>
  <si>
    <t>Tutorial Books</t>
  </si>
  <si>
    <t>Course Notes</t>
  </si>
  <si>
    <t>Evaluation Printing/Tabulation</t>
  </si>
  <si>
    <t>Total Tutorial Operation Expenses</t>
  </si>
  <si>
    <t>Tutorial Food &amp; Beverage</t>
  </si>
  <si>
    <t>Continental Breakfast</t>
  </si>
  <si>
    <t>F&amp;B tax &amp; gratuity @ 18% and 8.5%</t>
  </si>
  <si>
    <t>Music Licensing Fee___________</t>
  </si>
  <si>
    <t>Total Tutorial Food &amp; Beverage</t>
  </si>
  <si>
    <t xml:space="preserve">Exhibits </t>
  </si>
  <si>
    <t>Space Rental</t>
  </si>
  <si>
    <t>Equipment Rental</t>
  </si>
  <si>
    <t>Pipe and Drape Booths</t>
  </si>
  <si>
    <t>Draped Tables</t>
  </si>
  <si>
    <t>Carpet</t>
  </si>
  <si>
    <t>Booth Signs</t>
  </si>
  <si>
    <t>Electricity</t>
  </si>
  <si>
    <t>Labor</t>
  </si>
  <si>
    <t>Security Guards</t>
  </si>
  <si>
    <t>Printing Exhibit Brochure</t>
  </si>
  <si>
    <t>Stationery/Envelopes</t>
  </si>
  <si>
    <t>Postage for Brochures</t>
  </si>
  <si>
    <t>Financial Activities</t>
  </si>
  <si>
    <t>Banking Expenses</t>
  </si>
  <si>
    <t>Bank Charges</t>
  </si>
  <si>
    <t>Returned Checks</t>
  </si>
  <si>
    <t>Credit Card Discount</t>
  </si>
  <si>
    <t>Foreign Transactions</t>
  </si>
  <si>
    <t>Bookkeeping Services</t>
  </si>
  <si>
    <t>Bad Debts</t>
  </si>
  <si>
    <t>Audit Review</t>
  </si>
  <si>
    <t>Other:____________</t>
  </si>
  <si>
    <t>_________________</t>
  </si>
  <si>
    <t>Administrative Fees</t>
  </si>
  <si>
    <t xml:space="preserve">   Total Expenses</t>
  </si>
  <si>
    <t xml:space="preserve">    Contingency</t>
  </si>
  <si>
    <t xml:space="preserve">   Gross Expenses</t>
  </si>
  <si>
    <t>REVENUE SUMMARY</t>
  </si>
  <si>
    <t>On-Site Sales</t>
  </si>
  <si>
    <t>Exhibits</t>
  </si>
  <si>
    <t>Miscellaneous</t>
  </si>
  <si>
    <t>Gross Revenue</t>
  </si>
  <si>
    <t>EXPENSE SUMMARY</t>
  </si>
  <si>
    <t>Committee</t>
  </si>
  <si>
    <t>On-Site Logistics</t>
  </si>
  <si>
    <t>Food &amp; Beverage</t>
  </si>
  <si>
    <t>Total Expenses</t>
  </si>
  <si>
    <t>Contingency</t>
  </si>
  <si>
    <t>Gross Expenses</t>
  </si>
  <si>
    <t>Surplus</t>
  </si>
  <si>
    <t>BREAKEVEN ANALYSIS</t>
  </si>
  <si>
    <t>Gross Income</t>
  </si>
  <si>
    <t>Variable Expenses</t>
  </si>
  <si>
    <t>Fixed Expenses</t>
  </si>
  <si>
    <t>Average Income Per Person</t>
  </si>
  <si>
    <t>Variable Cost Per Person</t>
  </si>
  <si>
    <t>Tutorial Breakeven Attendance</t>
  </si>
  <si>
    <t>Conference</t>
  </si>
  <si>
    <t>Conference Breakeven Attendance</t>
  </si>
  <si>
    <t>Conference Advance Info.</t>
  </si>
  <si>
    <t>Date Required</t>
  </si>
  <si>
    <t>Milestones (weeks prior to mtg.)</t>
  </si>
  <si>
    <t>Date Due</t>
  </si>
  <si>
    <t xml:space="preserve">Individual </t>
  </si>
  <si>
    <t>Date</t>
  </si>
  <si>
    <t>Responsible</t>
  </si>
  <si>
    <t>Completed</t>
  </si>
  <si>
    <t>Submission of TMRF to ACM HQ (60)</t>
  </si>
  <si>
    <t>Chair</t>
  </si>
  <si>
    <t>Tentative Hotel Commitment (52)</t>
  </si>
  <si>
    <t>Finalize Hotel Commitment (48)</t>
  </si>
  <si>
    <t>Schedule Tutorials (48)</t>
  </si>
  <si>
    <t>TC</t>
  </si>
  <si>
    <t>Plan for Exhibits (48)</t>
  </si>
  <si>
    <t>EC</t>
  </si>
  <si>
    <t>Approval of Meeting Proposal</t>
  </si>
  <si>
    <t>ACM HQ</t>
  </si>
  <si>
    <t>CFP designed, typeset &amp; printed (40)</t>
  </si>
  <si>
    <t>PC</t>
  </si>
  <si>
    <t>CFP mailed(36)</t>
  </si>
  <si>
    <t>Deadline for papers (26)</t>
  </si>
  <si>
    <t>PC chooses accepted papers (24)</t>
  </si>
  <si>
    <t>Submit schedule of functions to hotel (24)</t>
  </si>
  <si>
    <t>LAC</t>
  </si>
  <si>
    <t>Acceptance &amp; copyright forms to authors (21)</t>
  </si>
  <si>
    <t>Finalize registration form (16)</t>
  </si>
  <si>
    <t>RC</t>
  </si>
  <si>
    <t>Papers from authors (18)</t>
  </si>
  <si>
    <t>AP designed, typeset, printed (17)</t>
  </si>
  <si>
    <t>AP mailed (14)</t>
  </si>
  <si>
    <t>AP ad appears in CACM (12)</t>
  </si>
  <si>
    <t>Camera-ready papers to printer (8)</t>
  </si>
  <si>
    <t>On-site registration forms printed (6)</t>
  </si>
  <si>
    <t>Badges and ribbons available (6)</t>
  </si>
  <si>
    <t>Final requirements to hotel (4)</t>
  </si>
  <si>
    <t>FP to printer (4)</t>
  </si>
  <si>
    <t>Advance registration closes (4)</t>
  </si>
  <si>
    <t>FP and proceedings delivered (1)</t>
  </si>
  <si>
    <t>Guaranteed function numbers to hotel (1)</t>
  </si>
  <si>
    <t>Submit final report &amp; close bank account (17)</t>
  </si>
  <si>
    <t>Chair &amp;T</t>
  </si>
  <si>
    <t>Chair - Conference Chair</t>
  </si>
  <si>
    <t>|PC - Program Chair</t>
  </si>
  <si>
    <t>RC - Registration Chair</t>
  </si>
  <si>
    <t>LAC - Local Arrangements Chair</t>
  </si>
  <si>
    <t>T - Treasurer</t>
  </si>
  <si>
    <t>TC - Tutorial Chair</t>
  </si>
  <si>
    <t xml:space="preserve">This completes Section II.  If you have chosen to complete the TMRF without the assistance of an </t>
  </si>
  <si>
    <t>ACM Program Director please complete Sections I, II and III.</t>
  </si>
  <si>
    <t xml:space="preserve">  </t>
  </si>
  <si>
    <t xml:space="preserve">     </t>
  </si>
  <si>
    <t xml:space="preserve">    </t>
  </si>
  <si>
    <t>Total Publicity</t>
  </si>
  <si>
    <t>Overhead Projectors</t>
  </si>
  <si>
    <t>Data Projectors</t>
  </si>
  <si>
    <t>Total Financial Activities</t>
  </si>
  <si>
    <t>Conference Management</t>
  </si>
  <si>
    <t>Professional Management Fee</t>
  </si>
  <si>
    <t>Management Staffing</t>
  </si>
  <si>
    <t>Tutorial Registration Advance</t>
  </si>
  <si>
    <t>Tutorial Registration Late/On-Site</t>
  </si>
  <si>
    <t>Previous Year Actual</t>
  </si>
  <si>
    <t>TOTAL TUTORIAL EXPENSES</t>
  </si>
  <si>
    <t xml:space="preserve">Conference Management </t>
  </si>
  <si>
    <t>TOTAL CONFERENCE MANAGEMENT</t>
  </si>
  <si>
    <t>Service Fees</t>
  </si>
  <si>
    <t>TOTAL ADMINISTRATIVE FEES</t>
  </si>
  <si>
    <t>Total Registration Income</t>
  </si>
  <si>
    <t>Total Exhibit Income</t>
  </si>
  <si>
    <t># of pp</t>
  </si>
  <si>
    <t>$/person</t>
  </si>
  <si>
    <t>147 060</t>
  </si>
  <si>
    <t>$/page</t>
  </si>
  <si>
    <t>148 100</t>
  </si>
  <si>
    <t>148 210</t>
  </si>
  <si>
    <t>148 220</t>
  </si>
  <si>
    <t>148 230</t>
  </si>
  <si>
    <t>148 240</t>
  </si>
  <si>
    <t>148 300</t>
  </si>
  <si>
    <t>148 600</t>
  </si>
  <si>
    <t>148 500</t>
  </si>
  <si>
    <t>148 630</t>
  </si>
  <si>
    <t>148 700</t>
  </si>
  <si>
    <t>141 020</t>
  </si>
  <si>
    <t>148 400</t>
  </si>
  <si>
    <t>Amount of Advance</t>
  </si>
  <si>
    <t>Total # of CD ROM to be produced:</t>
  </si>
  <si>
    <t>Unit cost based on above:</t>
  </si>
  <si>
    <t>Total # of copies to conference:</t>
  </si>
  <si>
    <t xml:space="preserve">REVENUE </t>
  </si>
  <si>
    <t>EXPENSES</t>
  </si>
  <si>
    <t>ACM Credit Card Trans. Service Fee</t>
  </si>
  <si>
    <t>Other</t>
  </si>
  <si>
    <t xml:space="preserve">Requirements for Return to SIG Sponsorsn </t>
  </si>
  <si>
    <t>Other: _________________</t>
  </si>
  <si>
    <t>Visa/MasterCard/American Express</t>
  </si>
  <si>
    <t>Production Cost Allocated to Conference</t>
  </si>
  <si>
    <t>$</t>
  </si>
  <si>
    <t>ENTER THE CONFERENCE START DATE</t>
  </si>
  <si>
    <t>Total CD ROM Epenses</t>
  </si>
  <si>
    <t>Total Proceedings Expenses</t>
  </si>
  <si>
    <t>Total Operating Expenses</t>
  </si>
  <si>
    <t>AP - OTHER</t>
  </si>
  <si>
    <t>Registration Management</t>
  </si>
  <si>
    <t>revised 12/05</t>
  </si>
  <si>
    <t>Initial Budget</t>
  </si>
  <si>
    <t>Other: Non-ACM Student____________</t>
  </si>
  <si>
    <t>Other: _Members late___________</t>
  </si>
  <si>
    <t>Other: _Non-Members late________</t>
  </si>
  <si>
    <t>Other:  Students____________</t>
  </si>
  <si>
    <t>Posters______________</t>
  </si>
  <si>
    <t>Other: _Podium___________</t>
  </si>
  <si>
    <t>SIGPLAN_______</t>
  </si>
  <si>
    <r>
      <t xml:space="preserve">Other: </t>
    </r>
    <r>
      <rPr>
        <u val="single"/>
        <sz val="10"/>
        <color indexed="50"/>
        <rFont val="Arial"/>
        <family val="2"/>
      </rPr>
      <t>Industry support from Microsoft</t>
    </r>
  </si>
  <si>
    <t>GPCE 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</si>
</sst>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;;;"/>
    <numFmt numFmtId="167" formatCode="dd\-mmm\-yy_)"/>
    <numFmt numFmtId="168" formatCode="&quot;$&quot;#,##0.00"/>
    <numFmt numFmtId="169" formatCode="0.0#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</numFmts>
  <fonts count="2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7"/>
      <name val="Small Fonts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11"/>
      <name val="Courier"/>
      <family val="0"/>
    </font>
    <font>
      <sz val="11"/>
      <color indexed="12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Courier"/>
      <family val="0"/>
    </font>
    <font>
      <b/>
      <sz val="10"/>
      <name val="Courier"/>
      <family val="3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50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4" fillId="2" borderId="0" applyFont="0" applyBorder="0">
      <alignment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6" fillId="0" borderId="0">
      <alignment/>
      <protection/>
    </xf>
    <xf numFmtId="9" fontId="4" fillId="0" borderId="0" applyFont="0" applyFill="0" applyBorder="0" applyAlignment="0" applyProtection="0"/>
  </cellStyleXfs>
  <cellXfs count="114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64" fontId="0" fillId="0" borderId="0" xfId="0" applyAlignment="1" applyProtection="1" quotePrefix="1">
      <alignment horizontal="left"/>
      <protection/>
    </xf>
    <xf numFmtId="9" fontId="0" fillId="0" borderId="0" xfId="0" applyNumberFormat="1" applyAlignment="1">
      <alignment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 locked="0"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4" fillId="0" borderId="0" xfId="0" applyFont="1" applyAlignment="1" applyProtection="1" quotePrefix="1">
      <alignment horizontal="left"/>
      <protection/>
    </xf>
    <xf numFmtId="7" fontId="7" fillId="0" borderId="0" xfId="0" applyNumberFormat="1" applyFont="1" applyAlignment="1" applyProtection="1">
      <alignment horizontal="left"/>
      <protection locked="0"/>
    </xf>
    <xf numFmtId="164" fontId="1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>
      <alignment horizontal="left"/>
      <protection/>
    </xf>
    <xf numFmtId="5" fontId="4" fillId="0" borderId="0" xfId="0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5" fontId="7" fillId="0" borderId="0" xfId="0" applyNumberFormat="1" applyFont="1" applyAlignment="1" applyProtection="1">
      <alignment/>
      <protection locked="0"/>
    </xf>
    <xf numFmtId="5" fontId="1" fillId="0" borderId="0" xfId="0" applyNumberFormat="1" applyFont="1" applyAlignment="1" applyProtection="1">
      <alignment/>
      <protection/>
    </xf>
    <xf numFmtId="7" fontId="7" fillId="0" borderId="0" xfId="0" applyNumberFormat="1" applyFont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5" fontId="4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 locked="0"/>
    </xf>
    <xf numFmtId="39" fontId="7" fillId="0" borderId="0" xfId="0" applyNumberFormat="1" applyFont="1" applyAlignment="1" applyProtection="1">
      <alignment/>
      <protection locked="0"/>
    </xf>
    <xf numFmtId="166" fontId="7" fillId="0" borderId="0" xfId="0" applyNumberFormat="1" applyFont="1" applyAlignment="1" applyProtection="1">
      <alignment/>
      <protection locked="0"/>
    </xf>
    <xf numFmtId="10" fontId="7" fillId="0" borderId="0" xfId="0" applyNumberFormat="1" applyFont="1" applyAlignment="1" applyProtection="1">
      <alignment/>
      <protection locked="0"/>
    </xf>
    <xf numFmtId="9" fontId="4" fillId="0" borderId="0" xfId="0" applyNumberFormat="1" applyFont="1" applyAlignment="1" applyProtection="1">
      <alignment/>
      <protection/>
    </xf>
    <xf numFmtId="9" fontId="4" fillId="0" borderId="0" xfId="0" applyNumberFormat="1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 horizontal="center"/>
      <protection locked="0"/>
    </xf>
    <xf numFmtId="164" fontId="3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right"/>
      <protection/>
    </xf>
    <xf numFmtId="5" fontId="4" fillId="0" borderId="0" xfId="0" applyNumberFormat="1" applyFont="1" applyAlignment="1" applyProtection="1">
      <alignment horizontal="right"/>
      <protection/>
    </xf>
    <xf numFmtId="164" fontId="9" fillId="3" borderId="0" xfId="0" applyFont="1" applyFill="1" applyAlignment="1" applyProtection="1" quotePrefix="1">
      <alignment horizontal="left"/>
      <protection locked="0"/>
    </xf>
    <xf numFmtId="164" fontId="1" fillId="0" borderId="0" xfId="0" applyFont="1" applyAlignment="1" applyProtection="1" quotePrefix="1">
      <alignment horizontal="right"/>
      <protection/>
    </xf>
    <xf numFmtId="7" fontId="7" fillId="0" borderId="0" xfId="0" applyNumberFormat="1" applyFont="1" applyAlignment="1" applyProtection="1">
      <alignment horizontal="right"/>
      <protection locked="0"/>
    </xf>
    <xf numFmtId="164" fontId="4" fillId="0" borderId="0" xfId="0" applyFont="1" applyAlignment="1" quotePrefix="1">
      <alignment horizontal="left"/>
    </xf>
    <xf numFmtId="5" fontId="1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 indent="1"/>
      <protection/>
    </xf>
    <xf numFmtId="164" fontId="7" fillId="0" borderId="0" xfId="0" applyFont="1" applyAlignment="1" applyProtection="1">
      <alignment horizontal="left" indent="1"/>
      <protection locked="0"/>
    </xf>
    <xf numFmtId="164" fontId="7" fillId="3" borderId="0" xfId="0" applyFont="1" applyFill="1" applyAlignment="1" applyProtection="1">
      <alignment horizontal="left" indent="1"/>
      <protection locked="0"/>
    </xf>
    <xf numFmtId="164" fontId="4" fillId="0" borderId="0" xfId="0" applyFont="1" applyAlignment="1" applyProtection="1" quotePrefix="1">
      <alignment horizontal="left" indent="1"/>
      <protection/>
    </xf>
    <xf numFmtId="164" fontId="8" fillId="0" borderId="0" xfId="0" applyFont="1" applyAlignment="1" applyProtection="1">
      <alignment horizontal="left" indent="1"/>
      <protection locked="0"/>
    </xf>
    <xf numFmtId="164" fontId="4" fillId="0" borderId="0" xfId="0" applyFont="1" applyAlignment="1">
      <alignment horizontal="left" indent="1"/>
    </xf>
    <xf numFmtId="164" fontId="0" fillId="0" borderId="0" xfId="0" applyFont="1" applyAlignment="1">
      <alignment/>
    </xf>
    <xf numFmtId="168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 horizontal="right"/>
      <protection locked="0"/>
    </xf>
    <xf numFmtId="164" fontId="15" fillId="3" borderId="0" xfId="0" applyFont="1" applyFill="1" applyAlignment="1" applyProtection="1" quotePrefix="1">
      <alignment horizontal="left" indent="1"/>
      <protection locked="0"/>
    </xf>
    <xf numFmtId="164" fontId="16" fillId="3" borderId="0" xfId="0" applyFont="1" applyFill="1" applyAlignment="1" applyProtection="1" quotePrefix="1">
      <alignment horizontal="left" indent="1"/>
      <protection locked="0"/>
    </xf>
    <xf numFmtId="164" fontId="16" fillId="0" borderId="0" xfId="0" applyFont="1" applyAlignment="1" applyProtection="1" quotePrefix="1">
      <alignment horizontal="left" indent="1"/>
      <protection locked="0"/>
    </xf>
    <xf numFmtId="164" fontId="16" fillId="0" borderId="0" xfId="0" applyFont="1" applyAlignment="1" applyProtection="1">
      <alignment/>
      <protection locked="0"/>
    </xf>
    <xf numFmtId="5" fontId="16" fillId="0" borderId="0" xfId="0" applyNumberFormat="1" applyFont="1" applyAlignment="1" applyProtection="1">
      <alignment/>
      <protection locked="0"/>
    </xf>
    <xf numFmtId="164" fontId="17" fillId="0" borderId="0" xfId="0" applyFont="1" applyAlignment="1" applyProtection="1">
      <alignment/>
      <protection locked="0"/>
    </xf>
    <xf numFmtId="164" fontId="18" fillId="0" borderId="0" xfId="0" applyFont="1" applyAlignment="1" applyProtection="1">
      <alignment horizontal="left"/>
      <protection locked="0"/>
    </xf>
    <xf numFmtId="164" fontId="19" fillId="0" borderId="0" xfId="0" applyFont="1" applyAlignment="1" applyProtection="1">
      <alignment horizontal="left"/>
      <protection locked="0"/>
    </xf>
    <xf numFmtId="5" fontId="19" fillId="0" borderId="0" xfId="0" applyNumberFormat="1" applyFont="1" applyAlignment="1" applyProtection="1">
      <alignment horizontal="left"/>
      <protection locked="0"/>
    </xf>
    <xf numFmtId="164" fontId="19" fillId="0" borderId="0" xfId="0" applyFont="1" applyAlignment="1" applyProtection="1">
      <alignment/>
      <protection locked="0"/>
    </xf>
    <xf numFmtId="164" fontId="19" fillId="0" borderId="0" xfId="0" applyFont="1" applyAlignment="1" applyProtection="1" quotePrefix="1">
      <alignment horizontal="left" indent="1"/>
      <protection locked="0"/>
    </xf>
    <xf numFmtId="5" fontId="19" fillId="0" borderId="0" xfId="0" applyNumberFormat="1" applyFont="1" applyAlignment="1" applyProtection="1">
      <alignment/>
      <protection locked="0"/>
    </xf>
    <xf numFmtId="5" fontId="20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/>
    </xf>
    <xf numFmtId="168" fontId="0" fillId="0" borderId="0" xfId="0" applyNumberFormat="1" applyAlignment="1">
      <alignment/>
    </xf>
    <xf numFmtId="164" fontId="4" fillId="4" borderId="0" xfId="0" applyFont="1" applyFill="1" applyAlignment="1" applyProtection="1">
      <alignment horizontal="left"/>
      <protection/>
    </xf>
    <xf numFmtId="164" fontId="10" fillId="4" borderId="0" xfId="0" applyFont="1" applyFill="1" applyAlignment="1" applyProtection="1">
      <alignment horizontal="left"/>
      <protection/>
    </xf>
    <xf numFmtId="164" fontId="10" fillId="4" borderId="0" xfId="0" applyFont="1" applyFill="1" applyAlignment="1" applyProtection="1">
      <alignment horizontal="centerContinuous"/>
      <protection/>
    </xf>
    <xf numFmtId="164" fontId="11" fillId="4" borderId="0" xfId="0" applyFont="1" applyFill="1" applyAlignment="1">
      <alignment horizontal="centerContinuous"/>
    </xf>
    <xf numFmtId="164" fontId="12" fillId="4" borderId="0" xfId="0" applyFont="1" applyFill="1" applyAlignment="1" applyProtection="1">
      <alignment horizontal="left"/>
      <protection/>
    </xf>
    <xf numFmtId="164" fontId="10" fillId="4" borderId="0" xfId="0" applyFont="1" applyFill="1" applyAlignment="1">
      <alignment horizontal="centerContinuous"/>
    </xf>
    <xf numFmtId="164" fontId="10" fillId="4" borderId="0" xfId="0" applyFont="1" applyFill="1" applyAlignment="1" applyProtection="1">
      <alignment horizontal="right"/>
      <protection/>
    </xf>
    <xf numFmtId="164" fontId="12" fillId="4" borderId="0" xfId="0" applyFont="1" applyFill="1" applyAlignment="1">
      <alignment/>
    </xf>
    <xf numFmtId="164" fontId="4" fillId="4" borderId="0" xfId="0" applyFont="1" applyFill="1" applyAlignment="1">
      <alignment/>
    </xf>
    <xf numFmtId="164" fontId="4" fillId="4" borderId="0" xfId="0" applyFont="1" applyFill="1" applyAlignment="1" applyProtection="1">
      <alignment horizontal="center"/>
      <protection/>
    </xf>
    <xf numFmtId="164" fontId="13" fillId="4" borderId="0" xfId="0" applyFont="1" applyFill="1" applyAlignment="1">
      <alignment/>
    </xf>
    <xf numFmtId="164" fontId="14" fillId="4" borderId="0" xfId="0" applyFont="1" applyFill="1" applyAlignment="1" applyProtection="1">
      <alignment/>
      <protection locked="0"/>
    </xf>
    <xf numFmtId="164" fontId="11" fillId="4" borderId="0" xfId="0" applyFont="1" applyFill="1" applyAlignment="1">
      <alignment/>
    </xf>
    <xf numFmtId="39" fontId="14" fillId="4" borderId="0" xfId="0" applyNumberFormat="1" applyFont="1" applyFill="1" applyAlignment="1" applyProtection="1">
      <alignment/>
      <protection locked="0"/>
    </xf>
    <xf numFmtId="164" fontId="1" fillId="4" borderId="0" xfId="0" applyFont="1" applyFill="1" applyAlignment="1" applyProtection="1">
      <alignment horizontal="left"/>
      <protection/>
    </xf>
    <xf numFmtId="164" fontId="7" fillId="4" borderId="0" xfId="0" applyFont="1" applyFill="1" applyAlignment="1" applyProtection="1">
      <alignment/>
      <protection locked="0"/>
    </xf>
    <xf numFmtId="164" fontId="0" fillId="4" borderId="0" xfId="0" applyFill="1" applyAlignment="1">
      <alignment/>
    </xf>
    <xf numFmtId="7" fontId="4" fillId="0" borderId="0" xfId="0" applyNumberFormat="1" applyFont="1" applyAlignment="1" applyProtection="1">
      <alignment horizontal="right"/>
      <protection locked="0"/>
    </xf>
    <xf numFmtId="164" fontId="1" fillId="4" borderId="0" xfId="0" applyFont="1" applyFill="1" applyAlignment="1" applyProtection="1">
      <alignment horizontal="centerContinuous"/>
      <protection/>
    </xf>
    <xf numFmtId="164" fontId="4" fillId="4" borderId="0" xfId="0" applyFont="1" applyFill="1" applyAlignment="1">
      <alignment horizontal="centerContinuous"/>
    </xf>
    <xf numFmtId="164" fontId="0" fillId="4" borderId="0" xfId="0" applyFill="1" applyAlignment="1" applyProtection="1">
      <alignment horizontal="left"/>
      <protection/>
    </xf>
    <xf numFmtId="164" fontId="1" fillId="4" borderId="0" xfId="0" applyFont="1" applyFill="1" applyAlignment="1">
      <alignment horizontal="centerContinuous"/>
    </xf>
    <xf numFmtId="164" fontId="1" fillId="4" borderId="0" xfId="0" applyFont="1" applyFill="1" applyAlignment="1" applyProtection="1">
      <alignment horizontal="right"/>
      <protection/>
    </xf>
    <xf numFmtId="164" fontId="10" fillId="0" borderId="0" xfId="0" applyFont="1" applyAlignment="1" applyProtection="1" quotePrefix="1">
      <alignment horizontal="left"/>
      <protection/>
    </xf>
    <xf numFmtId="167" fontId="4" fillId="4" borderId="0" xfId="0" applyNumberFormat="1" applyFont="1" applyFill="1" applyAlignment="1" applyProtection="1">
      <alignment/>
      <protection/>
    </xf>
    <xf numFmtId="164" fontId="19" fillId="0" borderId="0" xfId="0" applyFont="1" applyAlignment="1" applyProtection="1">
      <alignment horizontal="left" indent="1"/>
      <protection/>
    </xf>
    <xf numFmtId="164" fontId="19" fillId="0" borderId="0" xfId="0" applyFont="1" applyAlignment="1">
      <alignment/>
    </xf>
    <xf numFmtId="167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 locked="0"/>
    </xf>
    <xf numFmtId="9" fontId="7" fillId="0" borderId="0" xfId="0" applyNumberFormat="1" applyFont="1" applyAlignment="1" applyProtection="1">
      <alignment/>
      <protection locked="0"/>
    </xf>
    <xf numFmtId="5" fontId="1" fillId="0" borderId="0" xfId="0" applyNumberFormat="1" applyFont="1" applyAlignment="1">
      <alignment/>
    </xf>
    <xf numFmtId="44" fontId="7" fillId="0" borderId="0" xfId="0" applyNumberFormat="1" applyFont="1" applyAlignment="1" applyProtection="1">
      <alignment/>
      <protection locked="0"/>
    </xf>
    <xf numFmtId="164" fontId="1" fillId="0" borderId="0" xfId="0" applyFont="1" applyAlignment="1">
      <alignment/>
    </xf>
    <xf numFmtId="10" fontId="0" fillId="0" borderId="0" xfId="0" applyNumberFormat="1" applyAlignment="1">
      <alignment/>
    </xf>
    <xf numFmtId="164" fontId="21" fillId="0" borderId="0" xfId="0" applyFont="1" applyAlignment="1">
      <alignment/>
    </xf>
    <xf numFmtId="5" fontId="0" fillId="0" borderId="0" xfId="0" applyNumberFormat="1" applyAlignment="1">
      <alignment/>
    </xf>
    <xf numFmtId="44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4" fillId="0" borderId="0" xfId="0" applyNumberFormat="1" applyFont="1" applyAlignment="1" applyProtection="1">
      <alignment/>
      <protection/>
    </xf>
    <xf numFmtId="44" fontId="4" fillId="0" borderId="0" xfId="0" applyNumberFormat="1" applyFont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" xfId="19"/>
    <cellStyle name="Followed Hyperlink" xfId="20"/>
    <cellStyle name="Hyperlink" xfId="21"/>
    <cellStyle name="no de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1011"/>
  <sheetViews>
    <sheetView showGridLines="0" tabSelected="1" zoomScaleSheetLayoutView="100" workbookViewId="0" topLeftCell="A1">
      <selection activeCell="A2" sqref="A2"/>
    </sheetView>
  </sheetViews>
  <sheetFormatPr defaultColWidth="10.875" defaultRowHeight="12.75"/>
  <cols>
    <col min="1" max="1" width="7.625" style="0" customWidth="1"/>
    <col min="2" max="2" width="33.50390625" style="0" customWidth="1"/>
    <col min="3" max="3" width="5.75390625" style="0" customWidth="1"/>
    <col min="4" max="4" width="8.00390625" style="0" customWidth="1"/>
    <col min="5" max="5" width="14.50390625" style="0" customWidth="1"/>
    <col min="6" max="7" width="11.625" style="0" customWidth="1"/>
    <col min="8" max="8" width="9.625" style="0" customWidth="1"/>
    <col min="9" max="9" width="11.625" style="0" customWidth="1"/>
  </cols>
  <sheetData>
    <row r="1" spans="1:9" ht="15">
      <c r="A1" s="73" t="s">
        <v>0</v>
      </c>
      <c r="B1" s="74" t="s">
        <v>0</v>
      </c>
      <c r="C1" s="75" t="s">
        <v>265</v>
      </c>
      <c r="D1" s="76"/>
      <c r="E1" s="76"/>
      <c r="F1" s="77" t="s">
        <v>0</v>
      </c>
      <c r="G1" s="75" t="s">
        <v>1</v>
      </c>
      <c r="H1" s="78"/>
      <c r="I1" s="76"/>
    </row>
    <row r="2" spans="1:9" ht="15">
      <c r="A2" s="73" t="s">
        <v>0</v>
      </c>
      <c r="B2" s="74" t="s">
        <v>2</v>
      </c>
      <c r="C2" s="79" t="s">
        <v>3</v>
      </c>
      <c r="D2" s="79" t="s">
        <v>4</v>
      </c>
      <c r="E2" s="79" t="s">
        <v>5</v>
      </c>
      <c r="F2" s="80"/>
      <c r="G2" s="79" t="s">
        <v>3</v>
      </c>
      <c r="H2" s="79" t="s">
        <v>4</v>
      </c>
      <c r="I2" s="79" t="s">
        <v>5</v>
      </c>
    </row>
    <row r="3" spans="1:9" ht="15">
      <c r="A3" s="9"/>
      <c r="B3" s="96" t="s">
        <v>293</v>
      </c>
      <c r="C3" s="9"/>
      <c r="D3" s="15"/>
      <c r="E3" s="15"/>
      <c r="G3" s="105" t="s">
        <v>318</v>
      </c>
      <c r="H3" s="15"/>
      <c r="I3" s="15"/>
    </row>
    <row r="4" spans="1:9" ht="12.75">
      <c r="A4" s="7" t="s">
        <v>0</v>
      </c>
      <c r="B4" s="14" t="s">
        <v>6</v>
      </c>
      <c r="C4" s="9"/>
      <c r="D4" s="9"/>
      <c r="E4" s="9"/>
      <c r="G4" s="105" t="s">
        <v>309</v>
      </c>
      <c r="H4" s="20"/>
      <c r="I4" s="36" t="s">
        <v>0</v>
      </c>
    </row>
    <row r="5" spans="1:9" ht="12.75">
      <c r="A5" s="9"/>
      <c r="B5" s="14" t="s">
        <v>7</v>
      </c>
      <c r="C5" s="9"/>
      <c r="D5" s="9"/>
      <c r="E5" s="9"/>
      <c r="G5" s="9"/>
      <c r="H5" s="9"/>
      <c r="I5" s="20"/>
    </row>
    <row r="6" spans="1:9" ht="12.75">
      <c r="A6" s="7" t="s">
        <v>0</v>
      </c>
      <c r="B6" s="51" t="s">
        <v>8</v>
      </c>
      <c r="C6" s="61">
        <v>0</v>
      </c>
      <c r="D6" s="62">
        <v>0</v>
      </c>
      <c r="E6" s="15">
        <f>SUM(C6*D6)</f>
        <v>0</v>
      </c>
      <c r="G6" s="61">
        <v>43</v>
      </c>
      <c r="H6" s="62">
        <v>445</v>
      </c>
      <c r="I6" s="15">
        <f>SUM(G6*H6)</f>
        <v>19135</v>
      </c>
    </row>
    <row r="7" spans="1:9" ht="12.75">
      <c r="A7" s="7" t="s">
        <v>0</v>
      </c>
      <c r="B7" s="51" t="s">
        <v>9</v>
      </c>
      <c r="C7" s="61">
        <v>0</v>
      </c>
      <c r="D7" s="62">
        <v>0</v>
      </c>
      <c r="E7" s="15">
        <f>SUM(C7*D7)</f>
        <v>0</v>
      </c>
      <c r="G7" s="61">
        <v>18</v>
      </c>
      <c r="H7" s="62">
        <v>495</v>
      </c>
      <c r="I7" s="15">
        <f>SUM(G7*H7)</f>
        <v>8910</v>
      </c>
    </row>
    <row r="8" spans="1:9" ht="12.75">
      <c r="A8" s="7" t="s">
        <v>0</v>
      </c>
      <c r="B8" s="58" t="s">
        <v>10</v>
      </c>
      <c r="C8" s="61">
        <v>0</v>
      </c>
      <c r="D8" s="62">
        <v>0</v>
      </c>
      <c r="E8" s="15">
        <f>SUM(C8*D8)</f>
        <v>0</v>
      </c>
      <c r="G8" s="61">
        <v>4</v>
      </c>
      <c r="H8" s="62">
        <v>0</v>
      </c>
      <c r="I8" s="15">
        <f>SUM(G8*H8)</f>
        <v>0</v>
      </c>
    </row>
    <row r="9" spans="1:9" ht="12.75">
      <c r="A9" s="7" t="s">
        <v>0</v>
      </c>
      <c r="B9" s="58" t="s">
        <v>10</v>
      </c>
      <c r="C9" s="61"/>
      <c r="D9" s="62"/>
      <c r="E9" s="15"/>
      <c r="G9" s="61"/>
      <c r="H9" s="62"/>
      <c r="I9" s="15"/>
    </row>
    <row r="10" spans="1:9" ht="12.75">
      <c r="A10" s="9"/>
      <c r="B10" s="14" t="s">
        <v>11</v>
      </c>
      <c r="C10" s="61"/>
      <c r="D10" s="62"/>
      <c r="E10" s="15"/>
      <c r="G10" s="61"/>
      <c r="H10" s="62"/>
      <c r="I10" s="15"/>
    </row>
    <row r="11" spans="1:9" ht="12.75">
      <c r="A11" s="7" t="s">
        <v>0</v>
      </c>
      <c r="B11" s="51" t="s">
        <v>8</v>
      </c>
      <c r="C11" s="61">
        <v>0</v>
      </c>
      <c r="D11" s="62">
        <v>0</v>
      </c>
      <c r="E11" s="15">
        <f>SUM(C11*D11)</f>
        <v>0</v>
      </c>
      <c r="G11" s="61">
        <v>9</v>
      </c>
      <c r="H11" s="62">
        <v>545</v>
      </c>
      <c r="I11" s="15">
        <f>SUM(G11*H11)</f>
        <v>4905</v>
      </c>
    </row>
    <row r="12" spans="1:9" ht="12.75">
      <c r="A12" s="7" t="s">
        <v>0</v>
      </c>
      <c r="B12" s="51" t="s">
        <v>9</v>
      </c>
      <c r="C12" s="61">
        <v>0</v>
      </c>
      <c r="D12" s="62">
        <v>0</v>
      </c>
      <c r="E12" s="15">
        <f>SUM(C12*D12)</f>
        <v>0</v>
      </c>
      <c r="G12" s="61">
        <v>5</v>
      </c>
      <c r="H12" s="62">
        <v>595</v>
      </c>
      <c r="I12" s="15">
        <f>SUM(G12*H12)</f>
        <v>2975</v>
      </c>
    </row>
    <row r="13" spans="1:9" ht="12.75">
      <c r="A13" s="7" t="s">
        <v>0</v>
      </c>
      <c r="B13" s="59" t="s">
        <v>10</v>
      </c>
      <c r="C13" s="61">
        <v>0</v>
      </c>
      <c r="D13" s="62">
        <v>0</v>
      </c>
      <c r="E13" s="15">
        <f>SUM(C13*D13)</f>
        <v>0</v>
      </c>
      <c r="G13" s="61">
        <v>0</v>
      </c>
      <c r="H13" s="62">
        <v>0</v>
      </c>
      <c r="I13" s="15">
        <f>SUM(G13*H13)</f>
        <v>0</v>
      </c>
    </row>
    <row r="14" spans="1:9" ht="12.75">
      <c r="A14" s="9"/>
      <c r="B14" s="59" t="s">
        <v>10</v>
      </c>
      <c r="C14" s="61"/>
      <c r="D14" s="62"/>
      <c r="E14" s="15"/>
      <c r="G14" s="61"/>
      <c r="H14" s="62"/>
      <c r="I14" s="15"/>
    </row>
    <row r="15" spans="1:9" ht="12.75">
      <c r="A15" s="9"/>
      <c r="B15" s="14" t="s">
        <v>12</v>
      </c>
      <c r="C15" s="61"/>
      <c r="D15" s="62"/>
      <c r="E15" s="15"/>
      <c r="G15" s="61"/>
      <c r="H15" s="62"/>
      <c r="I15" s="15"/>
    </row>
    <row r="16" spans="1:9" ht="12.75">
      <c r="A16" s="7" t="s">
        <v>0</v>
      </c>
      <c r="B16" s="51" t="s">
        <v>13</v>
      </c>
      <c r="C16" s="61">
        <v>0</v>
      </c>
      <c r="D16" s="62">
        <v>0</v>
      </c>
      <c r="E16" s="15">
        <f>SUM(C16*D16)</f>
        <v>0</v>
      </c>
      <c r="G16" s="61">
        <v>6</v>
      </c>
      <c r="H16" s="62">
        <v>150</v>
      </c>
      <c r="I16" s="15">
        <f>SUM(G16*H16)</f>
        <v>900</v>
      </c>
    </row>
    <row r="17" spans="1:9" ht="12.75">
      <c r="A17" s="7" t="s">
        <v>0</v>
      </c>
      <c r="B17" s="51" t="s">
        <v>14</v>
      </c>
      <c r="C17" s="61">
        <v>0</v>
      </c>
      <c r="D17" s="62">
        <v>0</v>
      </c>
      <c r="E17" s="15">
        <f>SUM(C17*D17)</f>
        <v>0</v>
      </c>
      <c r="G17" s="61">
        <v>0</v>
      </c>
      <c r="H17" s="62">
        <v>0</v>
      </c>
      <c r="I17" s="15">
        <f>SUM(G17*H17)</f>
        <v>0</v>
      </c>
    </row>
    <row r="18" spans="1:9" ht="12.75">
      <c r="A18" s="7" t="s">
        <v>0</v>
      </c>
      <c r="B18" s="51" t="s">
        <v>15</v>
      </c>
      <c r="C18" s="61">
        <v>0</v>
      </c>
      <c r="D18" s="62">
        <v>0</v>
      </c>
      <c r="E18" s="15">
        <f>SUM(C18*D18)</f>
        <v>0</v>
      </c>
      <c r="G18" s="61">
        <v>0</v>
      </c>
      <c r="H18" s="62">
        <v>0</v>
      </c>
      <c r="I18" s="15">
        <f>SUM(G18*H18)</f>
        <v>0</v>
      </c>
    </row>
    <row r="19" spans="1:9" ht="12.75">
      <c r="A19" s="7" t="s">
        <v>0</v>
      </c>
      <c r="B19" s="59" t="s">
        <v>310</v>
      </c>
      <c r="C19" s="61">
        <v>0</v>
      </c>
      <c r="D19" s="62">
        <v>0</v>
      </c>
      <c r="E19" s="15">
        <f>SUM(C19*D19)</f>
        <v>0</v>
      </c>
      <c r="G19" s="61">
        <v>5</v>
      </c>
      <c r="H19" s="62">
        <v>170</v>
      </c>
      <c r="I19" s="15">
        <f>SUM(G19*H19)</f>
        <v>850</v>
      </c>
    </row>
    <row r="20" spans="1:9" ht="12.75">
      <c r="A20" s="7" t="s">
        <v>0</v>
      </c>
      <c r="B20" s="59" t="s">
        <v>10</v>
      </c>
      <c r="C20" s="61">
        <v>0</v>
      </c>
      <c r="D20" s="62">
        <v>0</v>
      </c>
      <c r="E20" s="15">
        <f>SUM(C20*D20)</f>
        <v>0</v>
      </c>
      <c r="G20" s="61">
        <v>0</v>
      </c>
      <c r="H20" s="62">
        <v>0</v>
      </c>
      <c r="I20" s="15">
        <f>SUM(G20*H20)</f>
        <v>0</v>
      </c>
    </row>
    <row r="21" spans="1:9" ht="12.75">
      <c r="A21" s="7" t="s">
        <v>0</v>
      </c>
      <c r="B21" s="10" t="s">
        <v>271</v>
      </c>
      <c r="C21" s="63">
        <f>SUM(C6:C20)</f>
        <v>0</v>
      </c>
      <c r="D21" s="62"/>
      <c r="E21" s="18">
        <f>SUM(E6:E20)</f>
        <v>0</v>
      </c>
      <c r="G21" s="63">
        <f>SUM(G6:G20)</f>
        <v>90</v>
      </c>
      <c r="H21" s="62"/>
      <c r="I21" s="18">
        <f>SUM(I6:I20)</f>
        <v>37675</v>
      </c>
    </row>
    <row r="22" spans="1:9" ht="12.75">
      <c r="A22" s="9"/>
      <c r="B22" s="9"/>
      <c r="C22" s="61"/>
      <c r="D22" s="62"/>
      <c r="E22" s="15"/>
      <c r="G22" s="61"/>
      <c r="H22" s="62"/>
      <c r="I22" s="15"/>
    </row>
    <row r="23" spans="1:9" ht="12.75">
      <c r="A23" s="7" t="s">
        <v>0</v>
      </c>
      <c r="B23" s="14" t="s">
        <v>16</v>
      </c>
      <c r="C23" s="61"/>
      <c r="D23" s="62"/>
      <c r="E23" s="15"/>
      <c r="G23" s="61"/>
      <c r="H23" s="62"/>
      <c r="I23" s="15"/>
    </row>
    <row r="24" spans="1:9" ht="12.75">
      <c r="A24" s="7" t="s">
        <v>0</v>
      </c>
      <c r="B24" s="59" t="s">
        <v>10</v>
      </c>
      <c r="C24" s="61">
        <v>0</v>
      </c>
      <c r="D24" s="62">
        <v>0</v>
      </c>
      <c r="E24" s="15">
        <f>SUM(C24*D24)</f>
        <v>0</v>
      </c>
      <c r="G24" s="61">
        <v>0</v>
      </c>
      <c r="H24" s="62">
        <v>0</v>
      </c>
      <c r="I24" s="15">
        <f>SUM(G24*H24)</f>
        <v>0</v>
      </c>
    </row>
    <row r="25" spans="1:9" ht="12.75">
      <c r="A25" s="7" t="s">
        <v>0</v>
      </c>
      <c r="B25" s="59" t="s">
        <v>10</v>
      </c>
      <c r="C25" s="61">
        <v>0</v>
      </c>
      <c r="D25" s="62">
        <v>0</v>
      </c>
      <c r="E25" s="15">
        <f>SUM(C25*D25)</f>
        <v>0</v>
      </c>
      <c r="G25" s="61">
        <v>0</v>
      </c>
      <c r="H25" s="62">
        <v>0</v>
      </c>
      <c r="I25" s="15">
        <f>SUM(G25*H25)</f>
        <v>0</v>
      </c>
    </row>
    <row r="26" spans="1:9" ht="12.75">
      <c r="A26" s="7" t="s">
        <v>0</v>
      </c>
      <c r="B26" s="10" t="s">
        <v>17</v>
      </c>
      <c r="C26" s="61">
        <f>SUM(C24:C25)</f>
        <v>0</v>
      </c>
      <c r="D26" s="62"/>
      <c r="E26" s="18">
        <f>SUM(E24:E25)</f>
        <v>0</v>
      </c>
      <c r="G26" s="61">
        <f>SUM(G24:G25)</f>
        <v>0</v>
      </c>
      <c r="H26" s="62"/>
      <c r="I26" s="18">
        <f>SUM(I24:I25)</f>
        <v>0</v>
      </c>
    </row>
    <row r="27" spans="1:9" ht="12.75">
      <c r="A27" s="9"/>
      <c r="B27" s="9"/>
      <c r="C27" s="61"/>
      <c r="D27" s="62"/>
      <c r="E27" s="15"/>
      <c r="G27" s="61"/>
      <c r="H27" s="62"/>
      <c r="I27" s="15"/>
    </row>
    <row r="28" spans="1:9" ht="12.75">
      <c r="A28" s="7" t="s">
        <v>0</v>
      </c>
      <c r="B28" s="14" t="s">
        <v>18</v>
      </c>
      <c r="C28" s="61"/>
      <c r="D28" s="62"/>
      <c r="E28" s="15"/>
      <c r="G28" s="61"/>
      <c r="H28" s="62"/>
      <c r="I28" s="15"/>
    </row>
    <row r="29" spans="1:9" ht="12.75">
      <c r="A29" s="7" t="s">
        <v>0</v>
      </c>
      <c r="B29" s="51" t="s">
        <v>19</v>
      </c>
      <c r="C29" s="61">
        <v>0</v>
      </c>
      <c r="D29" s="62">
        <v>0</v>
      </c>
      <c r="E29" s="15">
        <f>SUM(C29*D29)</f>
        <v>0</v>
      </c>
      <c r="G29" s="61">
        <v>0</v>
      </c>
      <c r="H29" s="62">
        <v>0</v>
      </c>
      <c r="I29" s="15">
        <f>SUM(G29*H29)</f>
        <v>0</v>
      </c>
    </row>
    <row r="30" spans="1:9" ht="12.75">
      <c r="A30" s="7" t="s">
        <v>0</v>
      </c>
      <c r="B30" s="51" t="s">
        <v>20</v>
      </c>
      <c r="C30" s="61">
        <v>0</v>
      </c>
      <c r="D30" s="62">
        <v>0</v>
      </c>
      <c r="E30" s="15">
        <f>SUM(C30*D30)</f>
        <v>0</v>
      </c>
      <c r="G30" s="61">
        <v>0</v>
      </c>
      <c r="H30" s="62">
        <v>0</v>
      </c>
      <c r="I30" s="15">
        <f>SUM(G30*H30)</f>
        <v>0</v>
      </c>
    </row>
    <row r="31" spans="1:9" ht="12.75">
      <c r="A31" s="7" t="s">
        <v>0</v>
      </c>
      <c r="B31" s="59" t="s">
        <v>10</v>
      </c>
      <c r="C31" s="61">
        <v>0</v>
      </c>
      <c r="D31" s="62">
        <v>0</v>
      </c>
      <c r="E31" s="15">
        <f>SUM(C31*D31)</f>
        <v>0</v>
      </c>
      <c r="G31" s="61">
        <v>0</v>
      </c>
      <c r="H31" s="62">
        <v>0</v>
      </c>
      <c r="I31" s="15">
        <f>SUM(G31*H31)</f>
        <v>0</v>
      </c>
    </row>
    <row r="32" spans="1:9" ht="12.75">
      <c r="A32" s="7" t="s">
        <v>0</v>
      </c>
      <c r="B32" s="59" t="s">
        <v>10</v>
      </c>
      <c r="C32" s="61">
        <v>0</v>
      </c>
      <c r="D32" s="62">
        <v>0</v>
      </c>
      <c r="E32" s="15">
        <f>SUM(C32*D32)</f>
        <v>0</v>
      </c>
      <c r="G32" s="61">
        <v>0</v>
      </c>
      <c r="H32" s="62">
        <v>0</v>
      </c>
      <c r="I32" s="15">
        <f>SUM(G32*H32)</f>
        <v>0</v>
      </c>
    </row>
    <row r="33" spans="1:9" ht="12.75">
      <c r="A33" s="7" t="s">
        <v>0</v>
      </c>
      <c r="B33" s="10" t="s">
        <v>21</v>
      </c>
      <c r="C33" s="63" t="s">
        <v>0</v>
      </c>
      <c r="D33" s="62"/>
      <c r="E33" s="18">
        <f>SUM(E29:E32)</f>
        <v>0</v>
      </c>
      <c r="G33" s="61">
        <f>SUM(G29:G32)</f>
        <v>0</v>
      </c>
      <c r="H33" s="62"/>
      <c r="I33" s="18">
        <f>SUM(I29:I32)</f>
        <v>0</v>
      </c>
    </row>
    <row r="34" spans="1:9" ht="12.75">
      <c r="A34" s="9"/>
      <c r="B34" s="9"/>
      <c r="C34" s="61"/>
      <c r="D34" s="62"/>
      <c r="E34" s="15"/>
      <c r="G34" s="61"/>
      <c r="H34" s="62"/>
      <c r="I34" s="15"/>
    </row>
    <row r="35" spans="1:9" ht="12.75">
      <c r="A35" s="7" t="s">
        <v>0</v>
      </c>
      <c r="B35" s="39" t="s">
        <v>263</v>
      </c>
      <c r="C35" s="61"/>
      <c r="D35" s="62"/>
      <c r="E35" s="15"/>
      <c r="G35" s="61"/>
      <c r="H35" s="62"/>
      <c r="I35" s="15"/>
    </row>
    <row r="36" spans="1:9" ht="12.75">
      <c r="A36" s="7" t="s">
        <v>0</v>
      </c>
      <c r="B36" s="51" t="s">
        <v>8</v>
      </c>
      <c r="C36" s="61">
        <v>0</v>
      </c>
      <c r="D36" s="62">
        <v>0</v>
      </c>
      <c r="E36" s="15">
        <f>SUM(C36*D36)</f>
        <v>0</v>
      </c>
      <c r="G36" s="61">
        <v>10</v>
      </c>
      <c r="H36" s="62">
        <v>300</v>
      </c>
      <c r="I36" s="15">
        <f>SUM(G36*H36)</f>
        <v>3000</v>
      </c>
    </row>
    <row r="37" spans="1:9" ht="12.75">
      <c r="A37" s="7" t="s">
        <v>0</v>
      </c>
      <c r="B37" s="51" t="s">
        <v>9</v>
      </c>
      <c r="C37" s="61">
        <v>0</v>
      </c>
      <c r="D37" s="62">
        <v>0</v>
      </c>
      <c r="E37" s="15">
        <f>SUM(C37*D37)</f>
        <v>0</v>
      </c>
      <c r="G37" s="61">
        <v>8</v>
      </c>
      <c r="H37" s="62">
        <v>350</v>
      </c>
      <c r="I37" s="15">
        <f>SUM(G37*H37)</f>
        <v>2800</v>
      </c>
    </row>
    <row r="38" spans="1:9" ht="12.75">
      <c r="A38" s="7" t="s">
        <v>0</v>
      </c>
      <c r="B38" s="59" t="s">
        <v>311</v>
      </c>
      <c r="C38" s="61">
        <v>0</v>
      </c>
      <c r="D38" s="62">
        <v>0</v>
      </c>
      <c r="E38" s="15">
        <f>SUM(C38*D38)</f>
        <v>0</v>
      </c>
      <c r="G38" s="61">
        <v>10</v>
      </c>
      <c r="H38" s="62">
        <v>350</v>
      </c>
      <c r="I38" s="15">
        <f>SUM(G38*H38)</f>
        <v>3500</v>
      </c>
    </row>
    <row r="39" spans="1:9" ht="12.75">
      <c r="A39" s="9" t="s">
        <v>0</v>
      </c>
      <c r="B39" s="60" t="s">
        <v>312</v>
      </c>
      <c r="C39" s="61">
        <v>0</v>
      </c>
      <c r="D39" s="62">
        <v>0</v>
      </c>
      <c r="E39" s="15">
        <f>SUM(C39*D39)</f>
        <v>0</v>
      </c>
      <c r="G39" s="61">
        <v>6</v>
      </c>
      <c r="H39" s="62">
        <v>400</v>
      </c>
      <c r="I39" s="15">
        <f>SUM(G39*H39)</f>
        <v>2400</v>
      </c>
    </row>
    <row r="40" spans="1:9" ht="12.75">
      <c r="A40" s="9"/>
      <c r="B40" s="59" t="s">
        <v>313</v>
      </c>
      <c r="C40" s="61">
        <v>0</v>
      </c>
      <c r="D40" s="62">
        <v>0</v>
      </c>
      <c r="E40" s="15">
        <f>SUM(C40*D40)</f>
        <v>0</v>
      </c>
      <c r="G40" s="61">
        <v>16</v>
      </c>
      <c r="H40" s="62">
        <v>100</v>
      </c>
      <c r="I40" s="15">
        <f>SUM(G40*H40)</f>
        <v>1600</v>
      </c>
    </row>
    <row r="41" spans="1:9" ht="12.75">
      <c r="A41" s="9"/>
      <c r="B41" s="43" t="s">
        <v>264</v>
      </c>
      <c r="C41" s="61"/>
      <c r="D41" s="62"/>
      <c r="E41" s="15"/>
      <c r="G41" s="61"/>
      <c r="H41" s="62"/>
      <c r="I41" s="15"/>
    </row>
    <row r="42" spans="1:9" ht="12.75">
      <c r="A42" s="7" t="s">
        <v>0</v>
      </c>
      <c r="B42" s="51" t="s">
        <v>8</v>
      </c>
      <c r="C42" s="61">
        <v>0</v>
      </c>
      <c r="D42" s="62">
        <v>0</v>
      </c>
      <c r="E42" s="15">
        <f>SUM(C42*D42)</f>
        <v>0</v>
      </c>
      <c r="G42" s="61">
        <v>0</v>
      </c>
      <c r="H42" s="62">
        <v>0</v>
      </c>
      <c r="I42" s="15">
        <f>SUM(G42*H42)</f>
        <v>0</v>
      </c>
    </row>
    <row r="43" spans="1:9" ht="12.75">
      <c r="A43" s="7" t="s">
        <v>0</v>
      </c>
      <c r="B43" s="51" t="s">
        <v>9</v>
      </c>
      <c r="C43" s="61">
        <v>0</v>
      </c>
      <c r="D43" s="62">
        <v>0</v>
      </c>
      <c r="E43" s="15">
        <f>SUM(C43*D43)</f>
        <v>0</v>
      </c>
      <c r="G43" s="61">
        <v>0</v>
      </c>
      <c r="H43" s="62">
        <v>0</v>
      </c>
      <c r="I43" s="15">
        <f>SUM(G43*H43)</f>
        <v>0</v>
      </c>
    </row>
    <row r="44" spans="1:9" ht="12.75">
      <c r="A44" s="7" t="s">
        <v>0</v>
      </c>
      <c r="B44" s="59" t="s">
        <v>10</v>
      </c>
      <c r="C44" s="61">
        <v>0</v>
      </c>
      <c r="D44" s="62">
        <v>0</v>
      </c>
      <c r="E44" s="15">
        <f>SUM(C44*D44)</f>
        <v>0</v>
      </c>
      <c r="G44" s="61">
        <v>0</v>
      </c>
      <c r="H44" s="62">
        <v>0</v>
      </c>
      <c r="I44" s="15">
        <f>SUM(G44*H44)</f>
        <v>0</v>
      </c>
    </row>
    <row r="45" spans="1:9" ht="12.75">
      <c r="A45" s="9" t="s">
        <v>0</v>
      </c>
      <c r="B45" s="59" t="s">
        <v>10</v>
      </c>
      <c r="C45" s="61">
        <v>0</v>
      </c>
      <c r="D45" s="62">
        <v>0</v>
      </c>
      <c r="E45" s="15">
        <f>SUM(C45*D45)</f>
        <v>0</v>
      </c>
      <c r="G45" s="61">
        <v>0</v>
      </c>
      <c r="H45" s="62">
        <v>0</v>
      </c>
      <c r="I45" s="15">
        <v>0</v>
      </c>
    </row>
    <row r="46" spans="1:9" ht="12.75">
      <c r="A46" s="7" t="s">
        <v>0</v>
      </c>
      <c r="B46" s="10" t="s">
        <v>22</v>
      </c>
      <c r="C46" s="63">
        <f>SUM(C36:C45)</f>
        <v>0</v>
      </c>
      <c r="D46" s="62"/>
      <c r="E46" s="18">
        <f>SUM(E36:E45)</f>
        <v>0</v>
      </c>
      <c r="G46" s="63">
        <f>SUM(G36:G45)</f>
        <v>50</v>
      </c>
      <c r="H46" s="62"/>
      <c r="I46" s="18">
        <f>SUM(I36:I44)</f>
        <v>13300</v>
      </c>
    </row>
    <row r="47" spans="1:9" ht="12.75">
      <c r="A47" s="9" t="s">
        <v>0</v>
      </c>
      <c r="B47" s="9"/>
      <c r="C47" s="61"/>
      <c r="D47" s="62"/>
      <c r="E47" s="15"/>
      <c r="G47" s="61"/>
      <c r="H47" s="62"/>
      <c r="I47" s="15"/>
    </row>
    <row r="48" spans="1:9" ht="12.75">
      <c r="A48" s="7" t="s">
        <v>0</v>
      </c>
      <c r="B48" s="14" t="s">
        <v>23</v>
      </c>
      <c r="C48" s="61"/>
      <c r="D48" s="62"/>
      <c r="E48" s="15"/>
      <c r="G48" s="61"/>
      <c r="H48" s="62"/>
      <c r="I48" s="15"/>
    </row>
    <row r="49" spans="1:9" ht="12.75">
      <c r="A49" s="7" t="s">
        <v>0</v>
      </c>
      <c r="B49" s="51" t="s">
        <v>24</v>
      </c>
      <c r="C49" s="61">
        <v>0</v>
      </c>
      <c r="D49" s="62">
        <v>0</v>
      </c>
      <c r="E49" s="15">
        <f>SUM(C49*D49)</f>
        <v>0</v>
      </c>
      <c r="G49" s="61">
        <v>0</v>
      </c>
      <c r="H49" s="62">
        <v>0</v>
      </c>
      <c r="I49" s="15">
        <f>SUM(G49*H49)</f>
        <v>0</v>
      </c>
    </row>
    <row r="50" spans="1:9" ht="12.75">
      <c r="A50" s="7" t="s">
        <v>253</v>
      </c>
      <c r="B50" s="51" t="s">
        <v>25</v>
      </c>
      <c r="C50" s="61">
        <v>0</v>
      </c>
      <c r="D50" s="62">
        <v>0</v>
      </c>
      <c r="E50" s="15">
        <f>SUM(C50*D50)</f>
        <v>0</v>
      </c>
      <c r="G50" s="61">
        <v>0</v>
      </c>
      <c r="H50" s="62">
        <v>0</v>
      </c>
      <c r="I50" s="15">
        <f>SUM(G50*H50)</f>
        <v>0</v>
      </c>
    </row>
    <row r="51" spans="1:9" ht="12.75">
      <c r="A51" s="7" t="s">
        <v>0</v>
      </c>
      <c r="B51" s="59" t="s">
        <v>10</v>
      </c>
      <c r="C51" s="61">
        <v>0</v>
      </c>
      <c r="D51" s="62">
        <v>0</v>
      </c>
      <c r="E51" s="15">
        <f>SUM(C51*D51)</f>
        <v>0</v>
      </c>
      <c r="G51" s="61">
        <v>0</v>
      </c>
      <c r="H51" s="62">
        <v>0</v>
      </c>
      <c r="I51" s="15">
        <f>SUM(G51*H51)</f>
        <v>0</v>
      </c>
    </row>
    <row r="52" spans="1:9" ht="12.75">
      <c r="A52" s="7" t="s">
        <v>0</v>
      </c>
      <c r="B52" s="10" t="s">
        <v>272</v>
      </c>
      <c r="C52" s="61" t="s">
        <v>0</v>
      </c>
      <c r="D52" s="62"/>
      <c r="E52" s="18">
        <f>SUM(E49:E51)</f>
        <v>0</v>
      </c>
      <c r="G52" s="61">
        <v>0</v>
      </c>
      <c r="H52" s="62"/>
      <c r="I52" s="18">
        <f>SUM(I49:I51)</f>
        <v>0</v>
      </c>
    </row>
    <row r="53" spans="1:9" ht="12.75">
      <c r="A53" s="9"/>
      <c r="B53" s="9"/>
      <c r="C53" s="61"/>
      <c r="D53" s="62"/>
      <c r="E53" s="15"/>
      <c r="G53" s="61"/>
      <c r="H53" s="62"/>
      <c r="I53" s="15"/>
    </row>
    <row r="54" spans="1:9" ht="12.75">
      <c r="A54" s="7" t="s">
        <v>0</v>
      </c>
      <c r="B54" s="14" t="s">
        <v>27</v>
      </c>
      <c r="C54" s="61"/>
      <c r="D54" s="62"/>
      <c r="E54" s="15"/>
      <c r="G54" s="61"/>
      <c r="H54" s="62"/>
      <c r="I54" s="15"/>
    </row>
    <row r="55" spans="1:9" ht="12.75">
      <c r="A55" s="7" t="s">
        <v>0</v>
      </c>
      <c r="B55" s="59" t="s">
        <v>317</v>
      </c>
      <c r="C55" s="61">
        <v>0</v>
      </c>
      <c r="D55" s="62">
        <v>0</v>
      </c>
      <c r="E55" s="15">
        <f>SUM(C55*D55)</f>
        <v>0</v>
      </c>
      <c r="G55" s="61">
        <v>1</v>
      </c>
      <c r="H55" s="62">
        <v>5000</v>
      </c>
      <c r="I55" s="15">
        <f>SUM(G55*H55)</f>
        <v>5000</v>
      </c>
    </row>
    <row r="56" spans="1:9" ht="12.75">
      <c r="A56" s="7" t="s">
        <v>0</v>
      </c>
      <c r="B56" s="59" t="s">
        <v>10</v>
      </c>
      <c r="C56" s="61">
        <v>0</v>
      </c>
      <c r="D56" s="62">
        <v>0</v>
      </c>
      <c r="E56" s="15">
        <f>SUM(C56*D56)</f>
        <v>0</v>
      </c>
      <c r="G56" s="61">
        <v>0</v>
      </c>
      <c r="H56" s="62">
        <v>0</v>
      </c>
      <c r="I56" s="15">
        <f>SUM(G56*H56)</f>
        <v>0</v>
      </c>
    </row>
    <row r="57" spans="1:9" ht="12.75">
      <c r="A57" s="7" t="s">
        <v>0</v>
      </c>
      <c r="B57" s="59" t="s">
        <v>10</v>
      </c>
      <c r="C57" s="61">
        <v>0</v>
      </c>
      <c r="D57" s="62">
        <v>0</v>
      </c>
      <c r="E57" s="15">
        <f>SUM(C57*D57)</f>
        <v>0</v>
      </c>
      <c r="G57" s="61">
        <v>0</v>
      </c>
      <c r="H57" s="62">
        <v>0</v>
      </c>
      <c r="I57" s="15">
        <f>SUM(G57*H57)</f>
        <v>0</v>
      </c>
    </row>
    <row r="58" spans="1:9" ht="12.75">
      <c r="A58" s="7" t="s">
        <v>0</v>
      </c>
      <c r="B58" s="10" t="s">
        <v>29</v>
      </c>
      <c r="C58" s="16" t="s">
        <v>0</v>
      </c>
      <c r="D58" s="17"/>
      <c r="E58" s="18">
        <f>SUM(E55:E57)</f>
        <v>0</v>
      </c>
      <c r="G58" s="61">
        <v>0</v>
      </c>
      <c r="H58" s="62"/>
      <c r="I58" s="18">
        <f>SUM(I55:I57)</f>
        <v>5000</v>
      </c>
    </row>
    <row r="59" spans="1:9" ht="12.75">
      <c r="A59" s="9"/>
      <c r="B59" s="9"/>
      <c r="C59" s="16"/>
      <c r="D59" s="19"/>
      <c r="E59" s="15"/>
      <c r="G59" s="16"/>
      <c r="H59" s="19"/>
      <c r="I59" s="15"/>
    </row>
    <row r="60" spans="1:9" ht="12.75">
      <c r="A60" s="11" t="s">
        <v>275</v>
      </c>
      <c r="B60" s="10" t="s">
        <v>30</v>
      </c>
      <c r="C60" s="16"/>
      <c r="D60" s="19"/>
      <c r="E60" s="18">
        <f>SUM(E21,E26,E33,E46,E52,E58)</f>
        <v>0</v>
      </c>
      <c r="G60" s="16"/>
      <c r="H60" s="19"/>
      <c r="I60" s="18">
        <f>SUM(I21,I26,I33,I46,I52,I58)</f>
        <v>55975</v>
      </c>
    </row>
    <row r="61" spans="1:9" ht="15">
      <c r="A61" s="81"/>
      <c r="B61" s="82" t="s">
        <v>0</v>
      </c>
      <c r="C61" s="75" t="s">
        <v>31</v>
      </c>
      <c r="D61" s="76"/>
      <c r="E61" s="76"/>
      <c r="F61" s="77" t="s">
        <v>0</v>
      </c>
      <c r="G61" s="75" t="s">
        <v>32</v>
      </c>
      <c r="H61" s="78"/>
      <c r="I61" s="78"/>
    </row>
    <row r="62" spans="1:9" ht="15">
      <c r="A62" s="81"/>
      <c r="B62" s="81"/>
      <c r="C62" s="79" t="s">
        <v>3</v>
      </c>
      <c r="D62" s="79" t="s">
        <v>4</v>
      </c>
      <c r="E62" s="79" t="s">
        <v>5</v>
      </c>
      <c r="F62" s="83"/>
      <c r="G62" s="79" t="s">
        <v>3</v>
      </c>
      <c r="H62" s="79" t="s">
        <v>4</v>
      </c>
      <c r="I62" s="79" t="s">
        <v>5</v>
      </c>
    </row>
    <row r="63" spans="1:9" ht="15">
      <c r="A63" s="9"/>
      <c r="B63" s="96" t="s">
        <v>294</v>
      </c>
      <c r="C63" s="16"/>
      <c r="D63" s="17"/>
      <c r="E63" s="15"/>
      <c r="G63" s="16"/>
      <c r="H63" s="17"/>
      <c r="I63" s="15"/>
    </row>
    <row r="64" spans="1:9" ht="12.75">
      <c r="A64" s="31" t="s">
        <v>0</v>
      </c>
      <c r="B64" s="14" t="s">
        <v>33</v>
      </c>
      <c r="C64" s="16"/>
      <c r="D64" s="19"/>
      <c r="E64" s="20"/>
      <c r="G64" s="16"/>
      <c r="H64" s="17"/>
      <c r="I64" s="15"/>
    </row>
    <row r="65" spans="1:9" ht="12.75">
      <c r="A65" s="7" t="s">
        <v>0</v>
      </c>
      <c r="B65" s="14" t="s">
        <v>34</v>
      </c>
      <c r="C65" s="16"/>
      <c r="D65" s="19"/>
      <c r="E65" s="20"/>
      <c r="G65" s="16"/>
      <c r="H65" s="17"/>
      <c r="I65" s="15"/>
    </row>
    <row r="66" spans="1:9" ht="12.75">
      <c r="A66" s="7" t="s">
        <v>0</v>
      </c>
      <c r="B66" s="48" t="s">
        <v>35</v>
      </c>
      <c r="C66" s="21">
        <v>0</v>
      </c>
      <c r="D66" s="19">
        <v>0</v>
      </c>
      <c r="E66" s="15">
        <f aca="true" t="shared" si="0" ref="E66:E74">SUM(C66*D66)</f>
        <v>0</v>
      </c>
      <c r="G66" s="21">
        <v>0</v>
      </c>
      <c r="H66" s="19">
        <v>0</v>
      </c>
      <c r="I66" s="15">
        <f aca="true" t="shared" si="1" ref="I66:I74">SUM(G66*H66)</f>
        <v>0</v>
      </c>
    </row>
    <row r="67" spans="1:9" ht="12.75">
      <c r="A67" s="31" t="s">
        <v>0</v>
      </c>
      <c r="B67" s="48" t="s">
        <v>36</v>
      </c>
      <c r="C67" s="21">
        <v>0</v>
      </c>
      <c r="D67" s="19">
        <v>0</v>
      </c>
      <c r="E67" s="15">
        <f t="shared" si="0"/>
        <v>0</v>
      </c>
      <c r="G67" s="21">
        <v>0</v>
      </c>
      <c r="H67" s="19">
        <v>0</v>
      </c>
      <c r="I67" s="15">
        <f t="shared" si="1"/>
        <v>0</v>
      </c>
    </row>
    <row r="68" spans="1:9" ht="12.75">
      <c r="A68" s="31" t="s">
        <v>0</v>
      </c>
      <c r="B68" s="48" t="s">
        <v>37</v>
      </c>
      <c r="C68" s="21">
        <v>0</v>
      </c>
      <c r="D68" s="19">
        <v>0</v>
      </c>
      <c r="E68" s="15">
        <f t="shared" si="0"/>
        <v>0</v>
      </c>
      <c r="G68" s="21">
        <v>0</v>
      </c>
      <c r="H68" s="19">
        <v>0</v>
      </c>
      <c r="I68" s="15">
        <f t="shared" si="1"/>
        <v>0</v>
      </c>
    </row>
    <row r="69" spans="1:9" ht="12.75">
      <c r="A69" s="31" t="s">
        <v>0</v>
      </c>
      <c r="B69" s="48" t="s">
        <v>38</v>
      </c>
      <c r="C69" s="21">
        <v>0</v>
      </c>
      <c r="D69" s="19">
        <v>0</v>
      </c>
      <c r="E69" s="15">
        <f t="shared" si="0"/>
        <v>0</v>
      </c>
      <c r="G69" s="21">
        <v>0</v>
      </c>
      <c r="H69" s="19">
        <v>0</v>
      </c>
      <c r="I69" s="15">
        <f t="shared" si="1"/>
        <v>0</v>
      </c>
    </row>
    <row r="70" spans="1:9" ht="12.75">
      <c r="A70" s="31" t="s">
        <v>0</v>
      </c>
      <c r="B70" s="48" t="s">
        <v>39</v>
      </c>
      <c r="C70" s="21">
        <v>0</v>
      </c>
      <c r="D70" s="19">
        <v>0</v>
      </c>
      <c r="E70" s="15">
        <f t="shared" si="0"/>
        <v>0</v>
      </c>
      <c r="G70" s="21">
        <v>0</v>
      </c>
      <c r="H70" s="19">
        <v>0</v>
      </c>
      <c r="I70" s="15">
        <f t="shared" si="1"/>
        <v>0</v>
      </c>
    </row>
    <row r="71" spans="1:9" ht="12.75">
      <c r="A71" s="31" t="s">
        <v>0</v>
      </c>
      <c r="B71" s="48" t="s">
        <v>40</v>
      </c>
      <c r="C71" s="21">
        <v>0</v>
      </c>
      <c r="D71" s="19">
        <v>0</v>
      </c>
      <c r="E71" s="15">
        <f t="shared" si="0"/>
        <v>0</v>
      </c>
      <c r="G71" s="21">
        <v>0</v>
      </c>
      <c r="H71" s="19">
        <v>0</v>
      </c>
      <c r="I71" s="15">
        <f t="shared" si="1"/>
        <v>0</v>
      </c>
    </row>
    <row r="72" spans="1:9" ht="12.75">
      <c r="A72" s="31" t="s">
        <v>0</v>
      </c>
      <c r="B72" s="48" t="s">
        <v>41</v>
      </c>
      <c r="C72" s="21">
        <v>0</v>
      </c>
      <c r="D72" s="19">
        <v>0</v>
      </c>
      <c r="E72" s="15">
        <f t="shared" si="0"/>
        <v>0</v>
      </c>
      <c r="G72" s="21">
        <v>0</v>
      </c>
      <c r="H72" s="19">
        <v>0</v>
      </c>
      <c r="I72" s="15">
        <f t="shared" si="1"/>
        <v>0</v>
      </c>
    </row>
    <row r="73" spans="1:9" ht="12.75">
      <c r="A73" s="31" t="s">
        <v>0</v>
      </c>
      <c r="B73" s="48" t="s">
        <v>42</v>
      </c>
      <c r="C73" s="21">
        <v>0</v>
      </c>
      <c r="D73" s="19">
        <v>0</v>
      </c>
      <c r="E73" s="15">
        <f t="shared" si="0"/>
        <v>0</v>
      </c>
      <c r="G73" s="21">
        <v>0</v>
      </c>
      <c r="H73" s="19">
        <v>0</v>
      </c>
      <c r="I73" s="15">
        <f t="shared" si="1"/>
        <v>0</v>
      </c>
    </row>
    <row r="74" spans="1:9" ht="12.75">
      <c r="A74" s="31" t="s">
        <v>0</v>
      </c>
      <c r="B74" s="48" t="s">
        <v>43</v>
      </c>
      <c r="C74" s="21">
        <v>0</v>
      </c>
      <c r="D74" s="19">
        <v>0</v>
      </c>
      <c r="E74" s="15">
        <f t="shared" si="0"/>
        <v>0</v>
      </c>
      <c r="G74" s="21">
        <v>0</v>
      </c>
      <c r="H74" s="19">
        <v>0</v>
      </c>
      <c r="I74" s="15">
        <f t="shared" si="1"/>
        <v>0</v>
      </c>
    </row>
    <row r="75" spans="1:9" ht="12.75">
      <c r="A75" s="31" t="s">
        <v>0</v>
      </c>
      <c r="B75" s="10" t="s">
        <v>44</v>
      </c>
      <c r="C75" s="22"/>
      <c r="D75" s="17"/>
      <c r="E75" s="18">
        <f>SUM(E67:E74)</f>
        <v>0</v>
      </c>
      <c r="F75" s="54"/>
      <c r="G75" s="22"/>
      <c r="H75" s="17"/>
      <c r="I75" s="18">
        <f>SUM(I67:I74)</f>
        <v>0</v>
      </c>
    </row>
    <row r="76" spans="1:9" ht="12.75">
      <c r="A76" s="9"/>
      <c r="B76" s="9"/>
      <c r="C76" s="16"/>
      <c r="D76" s="19"/>
      <c r="E76" s="15"/>
      <c r="G76" s="16"/>
      <c r="H76" s="19"/>
      <c r="I76" s="15"/>
    </row>
    <row r="77" spans="1:9" ht="12.75">
      <c r="A77" s="7" t="s">
        <v>0</v>
      </c>
      <c r="B77" s="14" t="s">
        <v>45</v>
      </c>
      <c r="C77" s="16"/>
      <c r="D77" s="19"/>
      <c r="E77" s="15"/>
      <c r="G77" s="16"/>
      <c r="H77" s="19"/>
      <c r="I77" s="15"/>
    </row>
    <row r="78" spans="1:9" ht="12.75">
      <c r="A78" s="31" t="s">
        <v>0</v>
      </c>
      <c r="B78" s="48" t="s">
        <v>46</v>
      </c>
      <c r="C78" s="21">
        <v>0</v>
      </c>
      <c r="D78" s="19">
        <v>0</v>
      </c>
      <c r="E78" s="15">
        <f aca="true" t="shared" si="2" ref="E78:E86">SUM(C78*D78)</f>
        <v>0</v>
      </c>
      <c r="G78" s="21">
        <v>0</v>
      </c>
      <c r="H78" s="19">
        <v>0</v>
      </c>
      <c r="I78" s="15">
        <f aca="true" t="shared" si="3" ref="I78:I86">SUM(G78*H78)</f>
        <v>0</v>
      </c>
    </row>
    <row r="79" spans="1:9" ht="12.75">
      <c r="A79" s="31" t="s">
        <v>0</v>
      </c>
      <c r="B79" s="48" t="s">
        <v>47</v>
      </c>
      <c r="C79" s="21">
        <v>0</v>
      </c>
      <c r="D79" s="19">
        <v>0</v>
      </c>
      <c r="E79" s="15">
        <f t="shared" si="2"/>
        <v>0</v>
      </c>
      <c r="G79" s="21">
        <v>0</v>
      </c>
      <c r="H79" s="19">
        <v>0</v>
      </c>
      <c r="I79" s="15">
        <f t="shared" si="3"/>
        <v>0</v>
      </c>
    </row>
    <row r="80" spans="1:9" ht="12.75">
      <c r="A80" s="31" t="s">
        <v>0</v>
      </c>
      <c r="B80" s="48" t="s">
        <v>48</v>
      </c>
      <c r="C80" s="21">
        <v>0</v>
      </c>
      <c r="D80" s="19">
        <v>0</v>
      </c>
      <c r="E80" s="15">
        <f t="shared" si="2"/>
        <v>0</v>
      </c>
      <c r="G80" s="21">
        <v>0</v>
      </c>
      <c r="H80" s="19">
        <v>0</v>
      </c>
      <c r="I80" s="15">
        <f t="shared" si="3"/>
        <v>0</v>
      </c>
    </row>
    <row r="81" spans="1:9" ht="12.75">
      <c r="A81" s="31" t="s">
        <v>0</v>
      </c>
      <c r="B81" s="48" t="s">
        <v>49</v>
      </c>
      <c r="C81" s="21">
        <v>0</v>
      </c>
      <c r="D81" s="19">
        <v>0</v>
      </c>
      <c r="E81" s="15">
        <f t="shared" si="2"/>
        <v>0</v>
      </c>
      <c r="G81" s="21">
        <v>0</v>
      </c>
      <c r="H81" s="19">
        <v>0</v>
      </c>
      <c r="I81" s="15">
        <f t="shared" si="3"/>
        <v>0</v>
      </c>
    </row>
    <row r="82" spans="1:9" ht="12.75">
      <c r="A82" s="31" t="s">
        <v>0</v>
      </c>
      <c r="B82" s="48" t="s">
        <v>50</v>
      </c>
      <c r="C82" s="21">
        <v>0</v>
      </c>
      <c r="D82" s="19">
        <v>0</v>
      </c>
      <c r="E82" s="15">
        <f t="shared" si="2"/>
        <v>0</v>
      </c>
      <c r="G82" s="21">
        <v>0</v>
      </c>
      <c r="H82" s="19">
        <v>0</v>
      </c>
      <c r="I82" s="15">
        <f t="shared" si="3"/>
        <v>0</v>
      </c>
    </row>
    <row r="83" spans="1:9" ht="12.75">
      <c r="A83" s="31" t="s">
        <v>0</v>
      </c>
      <c r="B83" s="48" t="s">
        <v>51</v>
      </c>
      <c r="C83" s="21">
        <v>0</v>
      </c>
      <c r="D83" s="19">
        <v>0</v>
      </c>
      <c r="E83" s="15">
        <f t="shared" si="2"/>
        <v>0</v>
      </c>
      <c r="G83" s="21">
        <v>0</v>
      </c>
      <c r="H83" s="19">
        <v>0</v>
      </c>
      <c r="I83" s="15">
        <f t="shared" si="3"/>
        <v>0</v>
      </c>
    </row>
    <row r="84" spans="1:9" ht="12.75">
      <c r="A84" s="31" t="s">
        <v>0</v>
      </c>
      <c r="B84" s="48" t="s">
        <v>52</v>
      </c>
      <c r="C84" s="21">
        <v>0</v>
      </c>
      <c r="D84" s="19">
        <v>0</v>
      </c>
      <c r="E84" s="15">
        <f t="shared" si="2"/>
        <v>0</v>
      </c>
      <c r="G84" s="21">
        <v>0</v>
      </c>
      <c r="H84" s="19">
        <v>0</v>
      </c>
      <c r="I84" s="15">
        <f t="shared" si="3"/>
        <v>0</v>
      </c>
    </row>
    <row r="85" spans="1:9" ht="12.75">
      <c r="A85" s="31" t="s">
        <v>0</v>
      </c>
      <c r="B85" s="48" t="s">
        <v>53</v>
      </c>
      <c r="C85" s="21">
        <v>0</v>
      </c>
      <c r="D85" s="19">
        <v>0</v>
      </c>
      <c r="E85" s="15">
        <f t="shared" si="2"/>
        <v>0</v>
      </c>
      <c r="G85" s="21">
        <v>0</v>
      </c>
      <c r="H85" s="19">
        <v>0</v>
      </c>
      <c r="I85" s="15">
        <f t="shared" si="3"/>
        <v>0</v>
      </c>
    </row>
    <row r="86" spans="1:9" ht="12.75">
      <c r="A86" s="31" t="s">
        <v>0</v>
      </c>
      <c r="B86" s="48" t="s">
        <v>306</v>
      </c>
      <c r="C86" s="21">
        <v>0</v>
      </c>
      <c r="D86" s="19">
        <v>0</v>
      </c>
      <c r="E86" s="15">
        <f t="shared" si="2"/>
        <v>0</v>
      </c>
      <c r="G86" s="21">
        <v>0</v>
      </c>
      <c r="H86" s="19">
        <v>0</v>
      </c>
      <c r="I86" s="15">
        <f t="shared" si="3"/>
        <v>0</v>
      </c>
    </row>
    <row r="87" spans="1:9" ht="12.75">
      <c r="A87" s="31" t="s">
        <v>0</v>
      </c>
      <c r="B87" s="10" t="s">
        <v>54</v>
      </c>
      <c r="C87" s="16"/>
      <c r="D87" s="17"/>
      <c r="E87" s="18">
        <f>SUM(E78:E86)</f>
        <v>0</v>
      </c>
      <c r="G87" s="16"/>
      <c r="H87" s="17"/>
      <c r="I87" s="18">
        <f>SUM(I78:I86)</f>
        <v>0</v>
      </c>
    </row>
    <row r="88" spans="1:9" ht="12.75">
      <c r="A88" s="9"/>
      <c r="B88" s="9"/>
      <c r="C88" s="16"/>
      <c r="D88" s="19"/>
      <c r="E88" s="15"/>
      <c r="G88" s="16"/>
      <c r="H88" s="19"/>
      <c r="I88" s="15"/>
    </row>
    <row r="89" spans="1:9" ht="12.75">
      <c r="A89" s="7" t="s">
        <v>0</v>
      </c>
      <c r="B89" s="14" t="s">
        <v>55</v>
      </c>
      <c r="C89" s="16"/>
      <c r="D89" s="19"/>
      <c r="E89" s="15"/>
      <c r="G89" s="16"/>
      <c r="H89" s="19"/>
      <c r="I89" s="15"/>
    </row>
    <row r="90" spans="1:9" ht="12.75">
      <c r="A90" s="31" t="s">
        <v>0</v>
      </c>
      <c r="B90" s="48" t="s">
        <v>56</v>
      </c>
      <c r="C90" s="21">
        <v>0</v>
      </c>
      <c r="D90" s="19">
        <v>0</v>
      </c>
      <c r="E90" s="15">
        <f>SUM(C90*D90)</f>
        <v>0</v>
      </c>
      <c r="G90" s="21">
        <v>1</v>
      </c>
      <c r="H90" s="19">
        <v>333</v>
      </c>
      <c r="I90" s="15">
        <f>SUM(G90*H90)</f>
        <v>333</v>
      </c>
    </row>
    <row r="91" spans="1:9" ht="12.75">
      <c r="A91" s="31" t="s">
        <v>0</v>
      </c>
      <c r="B91" s="48" t="s">
        <v>57</v>
      </c>
      <c r="C91" s="21">
        <v>0</v>
      </c>
      <c r="D91" s="19">
        <v>0</v>
      </c>
      <c r="E91" s="15">
        <f>SUM(C91*D91)</f>
        <v>0</v>
      </c>
      <c r="G91" s="21">
        <v>1</v>
      </c>
      <c r="H91" s="19">
        <v>250</v>
      </c>
      <c r="I91" s="15">
        <f>SUM(G91*H91)</f>
        <v>250</v>
      </c>
    </row>
    <row r="92" spans="1:9" ht="12.75">
      <c r="A92" s="31" t="s">
        <v>0</v>
      </c>
      <c r="B92" s="48" t="s">
        <v>58</v>
      </c>
      <c r="C92" s="21">
        <v>0</v>
      </c>
      <c r="D92" s="19">
        <v>0</v>
      </c>
      <c r="E92" s="15">
        <f>SUM(C92*D92)</f>
        <v>0</v>
      </c>
      <c r="G92" s="21">
        <v>1</v>
      </c>
      <c r="H92" s="19">
        <v>100</v>
      </c>
      <c r="I92" s="15">
        <f>SUM(G92*H92)</f>
        <v>100</v>
      </c>
    </row>
    <row r="93" spans="1:9" ht="12.75">
      <c r="A93" s="31" t="s">
        <v>0</v>
      </c>
      <c r="B93" s="49" t="s">
        <v>59</v>
      </c>
      <c r="C93" s="21">
        <v>0</v>
      </c>
      <c r="D93" s="19">
        <v>0</v>
      </c>
      <c r="E93" s="15">
        <f>SUM(C93*D93)</f>
        <v>0</v>
      </c>
      <c r="G93" s="21">
        <v>0</v>
      </c>
      <c r="H93" s="19">
        <v>0</v>
      </c>
      <c r="I93" s="15">
        <f>SUM(G93*H93)</f>
        <v>0</v>
      </c>
    </row>
    <row r="94" spans="1:9" ht="12.75">
      <c r="A94" s="31" t="s">
        <v>0</v>
      </c>
      <c r="B94" s="10" t="s">
        <v>60</v>
      </c>
      <c r="C94" s="23" t="s">
        <v>0</v>
      </c>
      <c r="D94" s="17"/>
      <c r="E94" s="18">
        <f>SUM(E90:E93)</f>
        <v>0</v>
      </c>
      <c r="G94" s="23" t="s">
        <v>0</v>
      </c>
      <c r="H94" s="17"/>
      <c r="I94" s="18">
        <f>SUM(I90:I93)</f>
        <v>683</v>
      </c>
    </row>
    <row r="95" spans="1:9" ht="12.75">
      <c r="A95" s="9"/>
      <c r="B95" s="9"/>
      <c r="C95" s="16"/>
      <c r="D95" s="17"/>
      <c r="E95" s="15"/>
      <c r="G95" s="16"/>
      <c r="H95" s="17"/>
      <c r="I95" s="15"/>
    </row>
    <row r="96" spans="1:9" ht="12.75">
      <c r="A96" s="7" t="s">
        <v>0</v>
      </c>
      <c r="B96" s="14" t="s">
        <v>61</v>
      </c>
      <c r="C96" s="40" t="s">
        <v>62</v>
      </c>
      <c r="D96" s="42" t="s">
        <v>276</v>
      </c>
      <c r="E96" s="15"/>
      <c r="G96" s="40" t="s">
        <v>62</v>
      </c>
      <c r="H96" s="42" t="s">
        <v>276</v>
      </c>
      <c r="I96" s="15"/>
    </row>
    <row r="97" spans="1:9" ht="12.75">
      <c r="A97" s="9"/>
      <c r="B97" s="48" t="s">
        <v>63</v>
      </c>
      <c r="C97" s="16"/>
      <c r="D97" s="17"/>
      <c r="E97" s="15"/>
      <c r="G97" s="16"/>
      <c r="H97" s="17"/>
      <c r="I97" s="15"/>
    </row>
    <row r="98" spans="1:9" ht="12.75">
      <c r="A98" s="31" t="s">
        <v>0</v>
      </c>
      <c r="B98" s="49" t="s">
        <v>64</v>
      </c>
      <c r="C98" s="21">
        <v>0</v>
      </c>
      <c r="D98" s="19">
        <v>0</v>
      </c>
      <c r="E98" s="15">
        <f>SUM(C98*D98)</f>
        <v>0</v>
      </c>
      <c r="G98" s="21">
        <v>0</v>
      </c>
      <c r="H98" s="19">
        <v>0</v>
      </c>
      <c r="I98" s="15">
        <f>SUM(G98*H98)</f>
        <v>0</v>
      </c>
    </row>
    <row r="99" spans="1:9" ht="12.75">
      <c r="A99" s="31" t="s">
        <v>0</v>
      </c>
      <c r="B99" s="49" t="s">
        <v>64</v>
      </c>
      <c r="C99" s="21">
        <v>0</v>
      </c>
      <c r="D99" s="19">
        <v>0</v>
      </c>
      <c r="E99" s="15">
        <f>SUM(C99*D99)</f>
        <v>0</v>
      </c>
      <c r="G99" s="21">
        <v>0</v>
      </c>
      <c r="H99" s="19">
        <v>0</v>
      </c>
      <c r="I99" s="15">
        <f>SUM(G99*H99)</f>
        <v>0</v>
      </c>
    </row>
    <row r="100" spans="1:9" ht="12.75">
      <c r="A100" s="9" t="s">
        <v>254</v>
      </c>
      <c r="B100" s="48" t="s">
        <v>65</v>
      </c>
      <c r="C100" s="16"/>
      <c r="D100" s="17"/>
      <c r="E100" s="15"/>
      <c r="G100" s="16"/>
      <c r="H100" s="17"/>
      <c r="I100" s="15"/>
    </row>
    <row r="101" spans="1:9" ht="12.75">
      <c r="A101" s="31" t="s">
        <v>0</v>
      </c>
      <c r="B101" s="49" t="s">
        <v>64</v>
      </c>
      <c r="C101" s="21">
        <v>0</v>
      </c>
      <c r="D101" s="19">
        <v>0</v>
      </c>
      <c r="E101" s="15">
        <f>SUM(C101*D101)</f>
        <v>0</v>
      </c>
      <c r="G101" s="21">
        <v>0</v>
      </c>
      <c r="H101" s="19">
        <v>0</v>
      </c>
      <c r="I101" s="15">
        <f>SUM(G101*H101)</f>
        <v>0</v>
      </c>
    </row>
    <row r="102" spans="1:9" ht="12.75">
      <c r="A102" s="31" t="s">
        <v>0</v>
      </c>
      <c r="B102" s="49" t="s">
        <v>64</v>
      </c>
      <c r="C102" s="21">
        <v>0</v>
      </c>
      <c r="D102" s="19">
        <v>0</v>
      </c>
      <c r="E102" s="15">
        <f>SUM(C102*D102)</f>
        <v>0</v>
      </c>
      <c r="G102" s="21">
        <v>0</v>
      </c>
      <c r="H102" s="19">
        <v>0</v>
      </c>
      <c r="I102" s="15">
        <f>SUM(G102*H102)</f>
        <v>0</v>
      </c>
    </row>
    <row r="103" spans="1:9" ht="12.75">
      <c r="A103" s="9" t="s">
        <v>255</v>
      </c>
      <c r="B103" s="48" t="s">
        <v>66</v>
      </c>
      <c r="C103" s="16"/>
      <c r="D103" s="17"/>
      <c r="E103" s="15"/>
      <c r="G103" s="16"/>
      <c r="H103" s="17"/>
      <c r="I103" s="15"/>
    </row>
    <row r="104" spans="1:9" ht="12.75">
      <c r="A104" s="31" t="s">
        <v>0</v>
      </c>
      <c r="B104" s="49" t="s">
        <v>64</v>
      </c>
      <c r="C104" s="21">
        <v>0</v>
      </c>
      <c r="D104" s="19">
        <v>0</v>
      </c>
      <c r="E104" s="15">
        <f>SUM(C104*D104)</f>
        <v>0</v>
      </c>
      <c r="G104" s="21">
        <v>0</v>
      </c>
      <c r="H104" s="19">
        <v>0</v>
      </c>
      <c r="I104" s="15">
        <f>SUM(G104*H104)</f>
        <v>0</v>
      </c>
    </row>
    <row r="105" spans="1:9" ht="12.75">
      <c r="A105" s="31" t="s">
        <v>0</v>
      </c>
      <c r="B105" s="49" t="s">
        <v>64</v>
      </c>
      <c r="C105" s="21">
        <v>0</v>
      </c>
      <c r="D105" s="19">
        <v>0</v>
      </c>
      <c r="E105" s="15">
        <f>SUM(C105*D105)</f>
        <v>0</v>
      </c>
      <c r="G105" s="21">
        <v>0</v>
      </c>
      <c r="H105" s="19">
        <v>0</v>
      </c>
      <c r="I105" s="15">
        <f>SUM(G105*H105)</f>
        <v>0</v>
      </c>
    </row>
    <row r="106" spans="1:9" ht="12.75">
      <c r="A106" s="31" t="s">
        <v>0</v>
      </c>
      <c r="B106" s="10" t="s">
        <v>67</v>
      </c>
      <c r="C106" s="25" t="s">
        <v>0</v>
      </c>
      <c r="D106" s="17"/>
      <c r="E106" s="18">
        <f>SUM(E98:E105)</f>
        <v>0</v>
      </c>
      <c r="G106" s="25" t="s">
        <v>0</v>
      </c>
      <c r="H106" s="17"/>
      <c r="I106" s="18">
        <f>SUM(I98:I105)</f>
        <v>0</v>
      </c>
    </row>
    <row r="107" spans="1:9" ht="12.75">
      <c r="A107" s="9"/>
      <c r="B107" s="9"/>
      <c r="C107" s="16"/>
      <c r="D107" s="17"/>
      <c r="E107" s="15"/>
      <c r="G107" s="16"/>
      <c r="H107" s="17"/>
      <c r="I107" s="15"/>
    </row>
    <row r="108" spans="1:9" ht="12.75">
      <c r="A108" s="7" t="s">
        <v>0</v>
      </c>
      <c r="B108" s="14" t="s">
        <v>68</v>
      </c>
      <c r="C108" s="16"/>
      <c r="D108" s="17"/>
      <c r="E108" s="15"/>
      <c r="G108" s="16"/>
      <c r="H108" s="17"/>
      <c r="I108" s="15"/>
    </row>
    <row r="109" spans="1:9" ht="12.75">
      <c r="A109" s="9"/>
      <c r="B109" s="49" t="s">
        <v>314</v>
      </c>
      <c r="C109" s="21">
        <v>0</v>
      </c>
      <c r="D109" s="19">
        <v>0</v>
      </c>
      <c r="E109" s="15">
        <f>SUM(C109*D109)</f>
        <v>0</v>
      </c>
      <c r="G109" s="21">
        <v>200</v>
      </c>
      <c r="H109" s="19">
        <v>6</v>
      </c>
      <c r="I109" s="15">
        <f>SUM(G109*H109)</f>
        <v>1200</v>
      </c>
    </row>
    <row r="110" spans="1:9" ht="12.75">
      <c r="A110" s="9"/>
      <c r="B110" s="49" t="s">
        <v>28</v>
      </c>
      <c r="C110" s="21">
        <v>0</v>
      </c>
      <c r="D110" s="19">
        <v>0</v>
      </c>
      <c r="E110" s="15">
        <f>SUM(C110*D110)</f>
        <v>0</v>
      </c>
      <c r="G110" s="21">
        <v>0</v>
      </c>
      <c r="H110" s="19">
        <v>0</v>
      </c>
      <c r="I110" s="15">
        <f>SUM(G110*H110)</f>
        <v>0</v>
      </c>
    </row>
    <row r="111" spans="1:9" ht="12.75">
      <c r="A111" s="7" t="s">
        <v>0</v>
      </c>
      <c r="B111" s="10" t="s">
        <v>69</v>
      </c>
      <c r="C111" s="25" t="s">
        <v>0</v>
      </c>
      <c r="D111" s="17"/>
      <c r="E111" s="18">
        <f>SUM(E109:E110)</f>
        <v>0</v>
      </c>
      <c r="G111" s="25" t="s">
        <v>0</v>
      </c>
      <c r="H111" s="17"/>
      <c r="I111" s="15">
        <f>SUM(I109:I110)</f>
        <v>1200</v>
      </c>
    </row>
    <row r="112" spans="1:9" ht="12.75">
      <c r="A112" s="9"/>
      <c r="B112" s="9"/>
      <c r="C112" s="16"/>
      <c r="D112" s="17"/>
      <c r="E112" s="15"/>
      <c r="G112" s="16"/>
      <c r="H112" s="17"/>
      <c r="I112" s="15"/>
    </row>
    <row r="113" spans="1:9" ht="12.75">
      <c r="A113" s="11" t="s">
        <v>277</v>
      </c>
      <c r="B113" s="10" t="s">
        <v>256</v>
      </c>
      <c r="C113" s="8" t="s">
        <v>0</v>
      </c>
      <c r="D113" s="17"/>
      <c r="E113" s="18">
        <f>SUM(E75,E87,E94,E106,E111)</f>
        <v>0</v>
      </c>
      <c r="G113" s="8" t="s">
        <v>0</v>
      </c>
      <c r="H113" s="17"/>
      <c r="I113" s="18">
        <f>SUM(I75,I87,I94,I106,I111)</f>
        <v>1883</v>
      </c>
    </row>
    <row r="114" spans="1:9" ht="15">
      <c r="A114" s="81"/>
      <c r="B114" s="81"/>
      <c r="C114" s="75" t="s">
        <v>70</v>
      </c>
      <c r="D114" s="76"/>
      <c r="E114" s="76"/>
      <c r="F114" s="77" t="s">
        <v>0</v>
      </c>
      <c r="G114" s="75" t="s">
        <v>71</v>
      </c>
      <c r="H114" s="78"/>
      <c r="I114" s="78"/>
    </row>
    <row r="115" spans="1:9" ht="15">
      <c r="A115" s="81" t="s">
        <v>0</v>
      </c>
      <c r="B115" s="81"/>
      <c r="C115" s="79" t="s">
        <v>3</v>
      </c>
      <c r="D115" s="79" t="s">
        <v>4</v>
      </c>
      <c r="E115" s="79" t="s">
        <v>5</v>
      </c>
      <c r="F115" s="80"/>
      <c r="G115" s="79" t="s">
        <v>3</v>
      </c>
      <c r="H115" s="79" t="s">
        <v>4</v>
      </c>
      <c r="I115" s="79" t="s">
        <v>5</v>
      </c>
    </row>
    <row r="116" spans="1:9" ht="12.75">
      <c r="A116" s="7"/>
      <c r="B116" s="14" t="s">
        <v>72</v>
      </c>
      <c r="C116" s="16"/>
      <c r="D116" s="19"/>
      <c r="E116" s="20"/>
      <c r="G116" s="16"/>
      <c r="H116" s="19"/>
      <c r="I116" s="20"/>
    </row>
    <row r="117" spans="1:9" ht="12.75">
      <c r="A117" s="31"/>
      <c r="B117" s="48" t="s">
        <v>73</v>
      </c>
      <c r="C117" s="16">
        <v>0</v>
      </c>
      <c r="D117" s="19">
        <v>0</v>
      </c>
      <c r="E117" s="15">
        <f aca="true" t="shared" si="4" ref="E117:E127">SUM(C117*D117)</f>
        <v>0</v>
      </c>
      <c r="G117" s="16">
        <v>0</v>
      </c>
      <c r="H117" s="19">
        <v>0</v>
      </c>
      <c r="I117" s="15">
        <f aca="true" t="shared" si="5" ref="I117:I127">SUM(G117*H117)</f>
        <v>0</v>
      </c>
    </row>
    <row r="118" spans="1:9" ht="12.75">
      <c r="A118" s="31"/>
      <c r="B118" s="48" t="s">
        <v>74</v>
      </c>
      <c r="C118" s="16">
        <v>0</v>
      </c>
      <c r="D118" s="19">
        <v>0</v>
      </c>
      <c r="E118" s="15">
        <f t="shared" si="4"/>
        <v>0</v>
      </c>
      <c r="G118" s="16">
        <v>0</v>
      </c>
      <c r="H118" s="19">
        <v>0</v>
      </c>
      <c r="I118" s="15">
        <f t="shared" si="5"/>
        <v>0</v>
      </c>
    </row>
    <row r="119" spans="1:9" ht="12.75">
      <c r="A119" s="31"/>
      <c r="B119" s="48" t="s">
        <v>75</v>
      </c>
      <c r="C119" s="16">
        <v>0</v>
      </c>
      <c r="D119" s="19">
        <v>0</v>
      </c>
      <c r="E119" s="15">
        <f t="shared" si="4"/>
        <v>0</v>
      </c>
      <c r="G119" s="16">
        <v>0</v>
      </c>
      <c r="H119" s="19">
        <v>0</v>
      </c>
      <c r="I119" s="15">
        <f t="shared" si="5"/>
        <v>0</v>
      </c>
    </row>
    <row r="120" spans="1:9" ht="12.75">
      <c r="A120" s="31"/>
      <c r="B120" s="48" t="s">
        <v>76</v>
      </c>
      <c r="C120" s="16">
        <v>0</v>
      </c>
      <c r="D120" s="19">
        <v>0</v>
      </c>
      <c r="E120" s="15">
        <f t="shared" si="4"/>
        <v>0</v>
      </c>
      <c r="G120" s="16">
        <v>0</v>
      </c>
      <c r="H120" s="19">
        <v>0</v>
      </c>
      <c r="I120" s="15">
        <f t="shared" si="5"/>
        <v>0</v>
      </c>
    </row>
    <row r="121" spans="1:9" ht="12.75">
      <c r="A121" s="31"/>
      <c r="B121" s="48" t="s">
        <v>77</v>
      </c>
      <c r="C121" s="16">
        <v>0</v>
      </c>
      <c r="D121" s="19">
        <v>0</v>
      </c>
      <c r="E121" s="15">
        <f t="shared" si="4"/>
        <v>0</v>
      </c>
      <c r="G121" s="16">
        <v>0</v>
      </c>
      <c r="H121" s="19">
        <v>0</v>
      </c>
      <c r="I121" s="15">
        <f t="shared" si="5"/>
        <v>0</v>
      </c>
    </row>
    <row r="122" spans="1:9" ht="12.75">
      <c r="A122" s="31"/>
      <c r="B122" s="48" t="s">
        <v>78</v>
      </c>
      <c r="C122" s="16">
        <v>0</v>
      </c>
      <c r="D122" s="19">
        <v>0</v>
      </c>
      <c r="E122" s="15">
        <f t="shared" si="4"/>
        <v>0</v>
      </c>
      <c r="G122" s="16">
        <v>0</v>
      </c>
      <c r="H122" s="19">
        <v>0</v>
      </c>
      <c r="I122" s="15">
        <f t="shared" si="5"/>
        <v>0</v>
      </c>
    </row>
    <row r="123" spans="1:9" ht="12.75">
      <c r="A123" s="31"/>
      <c r="B123" s="48" t="s">
        <v>79</v>
      </c>
      <c r="C123" s="16">
        <v>0</v>
      </c>
      <c r="D123" s="19">
        <v>0</v>
      </c>
      <c r="E123" s="15">
        <f t="shared" si="4"/>
        <v>0</v>
      </c>
      <c r="G123" s="16">
        <v>0</v>
      </c>
      <c r="H123" s="19">
        <v>0</v>
      </c>
      <c r="I123" s="15">
        <f t="shared" si="5"/>
        <v>0</v>
      </c>
    </row>
    <row r="124" spans="1:9" ht="12.75">
      <c r="A124" s="31"/>
      <c r="B124" s="48" t="s">
        <v>80</v>
      </c>
      <c r="C124" s="16">
        <v>0</v>
      </c>
      <c r="D124" s="19">
        <v>0</v>
      </c>
      <c r="E124" s="15">
        <f t="shared" si="4"/>
        <v>0</v>
      </c>
      <c r="G124" s="16">
        <v>0</v>
      </c>
      <c r="H124" s="19">
        <v>0</v>
      </c>
      <c r="I124" s="15">
        <f t="shared" si="5"/>
        <v>0</v>
      </c>
    </row>
    <row r="125" spans="1:9" ht="12.75">
      <c r="A125" s="31"/>
      <c r="B125" s="48" t="s">
        <v>81</v>
      </c>
      <c r="C125" s="16">
        <v>0</v>
      </c>
      <c r="D125" s="19">
        <v>0</v>
      </c>
      <c r="E125" s="15">
        <f t="shared" si="4"/>
        <v>0</v>
      </c>
      <c r="G125" s="16">
        <v>0</v>
      </c>
      <c r="H125" s="19">
        <v>0</v>
      </c>
      <c r="I125" s="15">
        <f t="shared" si="5"/>
        <v>0</v>
      </c>
    </row>
    <row r="126" spans="1:9" ht="12.75">
      <c r="A126" s="31"/>
      <c r="B126" s="48" t="s">
        <v>82</v>
      </c>
      <c r="C126" s="16">
        <v>0</v>
      </c>
      <c r="D126" s="19">
        <v>0</v>
      </c>
      <c r="E126" s="15">
        <f t="shared" si="4"/>
        <v>0</v>
      </c>
      <c r="G126" s="16">
        <v>0</v>
      </c>
      <c r="H126" s="19">
        <v>0</v>
      </c>
      <c r="I126" s="15">
        <f t="shared" si="5"/>
        <v>0</v>
      </c>
    </row>
    <row r="127" spans="1:9" ht="12.75">
      <c r="A127" s="31"/>
      <c r="B127" s="50" t="s">
        <v>10</v>
      </c>
      <c r="C127" s="16">
        <v>0</v>
      </c>
      <c r="D127" s="19">
        <v>0</v>
      </c>
      <c r="E127" s="15">
        <f t="shared" si="4"/>
        <v>0</v>
      </c>
      <c r="G127" s="16">
        <v>0</v>
      </c>
      <c r="H127" s="19">
        <v>0</v>
      </c>
      <c r="I127" s="15">
        <f t="shared" si="5"/>
        <v>0</v>
      </c>
    </row>
    <row r="128" spans="1:9" ht="12.75">
      <c r="A128" s="11" t="s">
        <v>278</v>
      </c>
      <c r="B128" s="10" t="s">
        <v>83</v>
      </c>
      <c r="C128" s="25" t="s">
        <v>0</v>
      </c>
      <c r="D128" s="26"/>
      <c r="E128" s="18">
        <f>SUM(E117:E127)</f>
        <v>0</v>
      </c>
      <c r="G128" s="25" t="s">
        <v>0</v>
      </c>
      <c r="H128" s="19"/>
      <c r="I128" s="18">
        <f>SUM(I117:I127)</f>
        <v>0</v>
      </c>
    </row>
    <row r="129" spans="1:9" ht="12.75">
      <c r="A129" s="9"/>
      <c r="B129" s="9"/>
      <c r="C129" s="16"/>
      <c r="D129" s="26"/>
      <c r="E129" s="15"/>
      <c r="G129" s="16"/>
      <c r="H129" s="19"/>
      <c r="I129" s="15"/>
    </row>
    <row r="130" spans="1:9" ht="12.75">
      <c r="A130" s="7"/>
      <c r="B130" s="14" t="s">
        <v>84</v>
      </c>
      <c r="C130" s="16"/>
      <c r="D130" s="26"/>
      <c r="E130" s="15"/>
      <c r="G130" s="16"/>
      <c r="H130" s="19"/>
      <c r="I130" s="15"/>
    </row>
    <row r="131" spans="1:9" ht="12.75">
      <c r="A131" s="31"/>
      <c r="B131" s="48" t="s">
        <v>85</v>
      </c>
      <c r="C131" s="16">
        <v>0</v>
      </c>
      <c r="D131" s="17">
        <v>0</v>
      </c>
      <c r="E131" s="15">
        <f aca="true" t="shared" si="6" ref="E131:E140">SUM(C131*D131)</f>
        <v>0</v>
      </c>
      <c r="G131" s="16">
        <v>1</v>
      </c>
      <c r="H131" s="17">
        <v>1310</v>
      </c>
      <c r="I131" s="15">
        <f aca="true" t="shared" si="7" ref="I131:I140">SUM(G131*H131)</f>
        <v>1310</v>
      </c>
    </row>
    <row r="132" spans="1:9" ht="12.75">
      <c r="A132" s="31"/>
      <c r="B132" s="48" t="s">
        <v>86</v>
      </c>
      <c r="C132" s="16">
        <v>0</v>
      </c>
      <c r="D132" s="17">
        <v>0</v>
      </c>
      <c r="E132" s="15">
        <f t="shared" si="6"/>
        <v>0</v>
      </c>
      <c r="G132" s="16">
        <v>0</v>
      </c>
      <c r="H132" s="17">
        <v>0</v>
      </c>
      <c r="I132" s="15">
        <f t="shared" si="7"/>
        <v>0</v>
      </c>
    </row>
    <row r="133" spans="1:9" ht="12.75">
      <c r="A133" s="31"/>
      <c r="B133" s="48" t="s">
        <v>87</v>
      </c>
      <c r="C133" s="16">
        <v>0</v>
      </c>
      <c r="D133" s="17">
        <v>0</v>
      </c>
      <c r="E133" s="15">
        <f t="shared" si="6"/>
        <v>0</v>
      </c>
      <c r="G133" s="16">
        <v>0</v>
      </c>
      <c r="H133" s="17">
        <v>0</v>
      </c>
      <c r="I133" s="15">
        <f t="shared" si="7"/>
        <v>0</v>
      </c>
    </row>
    <row r="134" spans="1:9" ht="12.75">
      <c r="A134" s="31"/>
      <c r="B134" s="48" t="s">
        <v>75</v>
      </c>
      <c r="C134" s="16">
        <v>0</v>
      </c>
      <c r="D134" s="17">
        <v>0</v>
      </c>
      <c r="E134" s="15">
        <f t="shared" si="6"/>
        <v>0</v>
      </c>
      <c r="G134" s="16">
        <v>0</v>
      </c>
      <c r="H134" s="17">
        <v>0</v>
      </c>
      <c r="I134" s="15">
        <f t="shared" si="7"/>
        <v>0</v>
      </c>
    </row>
    <row r="135" spans="1:9" ht="12.75">
      <c r="A135" s="31"/>
      <c r="B135" s="48" t="s">
        <v>88</v>
      </c>
      <c r="C135" s="16">
        <v>0</v>
      </c>
      <c r="D135" s="19">
        <v>0</v>
      </c>
      <c r="E135" s="15">
        <f t="shared" si="6"/>
        <v>0</v>
      </c>
      <c r="G135" s="16">
        <f>SUM(G21)</f>
        <v>90</v>
      </c>
      <c r="H135" s="19">
        <v>0</v>
      </c>
      <c r="I135" s="15">
        <f t="shared" si="7"/>
        <v>0</v>
      </c>
    </row>
    <row r="136" spans="1:9" ht="12.75">
      <c r="A136" s="31"/>
      <c r="B136" s="48" t="s">
        <v>89</v>
      </c>
      <c r="C136" s="16">
        <v>0</v>
      </c>
      <c r="D136" s="19">
        <v>0</v>
      </c>
      <c r="E136" s="15">
        <f t="shared" si="6"/>
        <v>0</v>
      </c>
      <c r="G136" s="16">
        <f>SUM(G6:G8)</f>
        <v>65</v>
      </c>
      <c r="H136" s="19">
        <v>0</v>
      </c>
      <c r="I136" s="15">
        <f t="shared" si="7"/>
        <v>0</v>
      </c>
    </row>
    <row r="137" spans="1:9" ht="12.75">
      <c r="A137" s="31"/>
      <c r="B137" s="48" t="s">
        <v>91</v>
      </c>
      <c r="C137" s="16">
        <v>0</v>
      </c>
      <c r="D137" s="19">
        <v>0</v>
      </c>
      <c r="E137" s="15">
        <f t="shared" si="6"/>
        <v>0</v>
      </c>
      <c r="G137" s="16">
        <f>SUM(G21)</f>
        <v>90</v>
      </c>
      <c r="H137" s="19">
        <v>0</v>
      </c>
      <c r="I137" s="15">
        <f t="shared" si="7"/>
        <v>0</v>
      </c>
    </row>
    <row r="138" spans="1:9" ht="12.75">
      <c r="A138" s="31"/>
      <c r="B138" s="48" t="s">
        <v>90</v>
      </c>
      <c r="C138" s="16">
        <v>0</v>
      </c>
      <c r="D138" s="19">
        <v>0</v>
      </c>
      <c r="E138" s="15">
        <f t="shared" si="6"/>
        <v>0</v>
      </c>
      <c r="G138" s="16">
        <f>SUM(G6:G8)</f>
        <v>65</v>
      </c>
      <c r="H138" s="19">
        <v>0</v>
      </c>
      <c r="I138" s="15">
        <f t="shared" si="7"/>
        <v>0</v>
      </c>
    </row>
    <row r="139" spans="1:9" ht="12.75">
      <c r="A139" s="31"/>
      <c r="B139" s="48" t="s">
        <v>307</v>
      </c>
      <c r="C139" s="16">
        <v>0</v>
      </c>
      <c r="D139" s="19">
        <v>0</v>
      </c>
      <c r="E139" s="15">
        <f t="shared" si="6"/>
        <v>0</v>
      </c>
      <c r="G139" s="16">
        <f>SUM(G25)</f>
        <v>0</v>
      </c>
      <c r="H139" s="19">
        <v>0</v>
      </c>
      <c r="I139" s="15">
        <f t="shared" si="7"/>
        <v>0</v>
      </c>
    </row>
    <row r="140" spans="1:9" ht="12.75">
      <c r="A140" s="31"/>
      <c r="B140" s="50" t="s">
        <v>296</v>
      </c>
      <c r="C140" s="16">
        <v>0</v>
      </c>
      <c r="D140" s="19">
        <v>0</v>
      </c>
      <c r="E140" s="15">
        <f t="shared" si="6"/>
        <v>0</v>
      </c>
      <c r="G140" s="16">
        <v>0</v>
      </c>
      <c r="H140" s="19">
        <v>0</v>
      </c>
      <c r="I140" s="15">
        <f t="shared" si="7"/>
        <v>0</v>
      </c>
    </row>
    <row r="141" spans="1:9" ht="12.75">
      <c r="A141" s="11" t="s">
        <v>279</v>
      </c>
      <c r="B141" s="10" t="s">
        <v>92</v>
      </c>
      <c r="C141" s="25" t="s">
        <v>0</v>
      </c>
      <c r="D141" s="26"/>
      <c r="E141" s="18">
        <f>SUM(E131:E140)</f>
        <v>0</v>
      </c>
      <c r="G141" s="16"/>
      <c r="H141" s="19"/>
      <c r="I141" s="18">
        <f>SUM(I131:I140)</f>
        <v>1310</v>
      </c>
    </row>
    <row r="142" spans="1:9" ht="12.75">
      <c r="A142" s="9"/>
      <c r="B142" s="9"/>
      <c r="C142" s="16"/>
      <c r="D142" s="26"/>
      <c r="E142" s="15"/>
      <c r="G142" s="16"/>
      <c r="H142" s="19"/>
      <c r="I142" s="15"/>
    </row>
    <row r="143" spans="1:9" ht="12.75">
      <c r="A143" s="7"/>
      <c r="B143" s="14" t="s">
        <v>93</v>
      </c>
      <c r="C143" s="16"/>
      <c r="D143" s="26"/>
      <c r="E143" s="15"/>
      <c r="G143" s="16"/>
      <c r="H143" s="19"/>
      <c r="I143" s="15"/>
    </row>
    <row r="144" spans="1:9" ht="12.75">
      <c r="A144" s="9"/>
      <c r="B144" s="48" t="s">
        <v>94</v>
      </c>
      <c r="C144" s="16"/>
      <c r="D144" s="26"/>
      <c r="E144" s="15"/>
      <c r="G144" s="16"/>
      <c r="H144" s="19"/>
      <c r="I144" s="15"/>
    </row>
    <row r="145" spans="1:9" ht="12.75">
      <c r="A145" s="31"/>
      <c r="B145" s="48" t="s">
        <v>95</v>
      </c>
      <c r="C145" s="16">
        <v>0</v>
      </c>
      <c r="D145" s="19">
        <v>0</v>
      </c>
      <c r="E145" s="15">
        <f>SUM(C145*D145)</f>
        <v>0</v>
      </c>
      <c r="G145" s="16">
        <v>0</v>
      </c>
      <c r="H145" s="19">
        <v>0</v>
      </c>
      <c r="I145" s="15">
        <f>SUM(G145*H145)</f>
        <v>0</v>
      </c>
    </row>
    <row r="146" spans="1:9" ht="12.75">
      <c r="A146" s="31"/>
      <c r="B146" s="48" t="s">
        <v>96</v>
      </c>
      <c r="C146" s="16">
        <v>0</v>
      </c>
      <c r="D146" s="19">
        <v>0</v>
      </c>
      <c r="E146" s="15">
        <f>SUM(C146*D146)</f>
        <v>0</v>
      </c>
      <c r="G146" s="21">
        <v>0</v>
      </c>
      <c r="H146" s="19">
        <v>0</v>
      </c>
      <c r="I146" s="15">
        <f>SUM(G146*H146)</f>
        <v>0</v>
      </c>
    </row>
    <row r="147" spans="1:9" ht="12.75">
      <c r="A147" s="9"/>
      <c r="B147" s="14" t="s">
        <v>97</v>
      </c>
      <c r="C147" s="27">
        <v>1</v>
      </c>
      <c r="D147" s="26"/>
      <c r="E147" s="24" t="s">
        <v>0</v>
      </c>
      <c r="G147" s="27">
        <v>1</v>
      </c>
      <c r="H147" s="33" t="s">
        <v>0</v>
      </c>
      <c r="I147" s="24" t="s">
        <v>0</v>
      </c>
    </row>
    <row r="148" spans="1:9" ht="12.75">
      <c r="A148" s="31"/>
      <c r="B148" s="48" t="s">
        <v>98</v>
      </c>
      <c r="C148" s="16">
        <v>0</v>
      </c>
      <c r="D148" s="19">
        <v>0</v>
      </c>
      <c r="E148" s="15">
        <f aca="true" t="shared" si="8" ref="E148:E156">SUM(C148*D148)</f>
        <v>0</v>
      </c>
      <c r="G148" s="16">
        <v>7</v>
      </c>
      <c r="H148" s="19">
        <v>19</v>
      </c>
      <c r="I148" s="15">
        <f aca="true" t="shared" si="9" ref="I148:I156">SUM(G148*H148)</f>
        <v>133</v>
      </c>
    </row>
    <row r="149" spans="1:9" ht="12.75">
      <c r="A149" s="31"/>
      <c r="B149" s="51" t="s">
        <v>257</v>
      </c>
      <c r="C149" s="16">
        <v>0</v>
      </c>
      <c r="D149" s="19">
        <v>0</v>
      </c>
      <c r="E149" s="15">
        <f t="shared" si="8"/>
        <v>0</v>
      </c>
      <c r="G149" s="16">
        <v>7</v>
      </c>
      <c r="H149" s="19">
        <v>50</v>
      </c>
      <c r="I149" s="15">
        <f t="shared" si="9"/>
        <v>350</v>
      </c>
    </row>
    <row r="150" spans="1:9" ht="12.75">
      <c r="A150" s="31"/>
      <c r="B150" s="48" t="s">
        <v>258</v>
      </c>
      <c r="C150" s="16">
        <v>0</v>
      </c>
      <c r="D150" s="19">
        <v>0</v>
      </c>
      <c r="E150" s="15">
        <f t="shared" si="8"/>
        <v>0</v>
      </c>
      <c r="G150" s="16">
        <v>7</v>
      </c>
      <c r="H150" s="19">
        <v>421.65</v>
      </c>
      <c r="I150" s="15">
        <f t="shared" si="9"/>
        <v>2951.5499999999997</v>
      </c>
    </row>
    <row r="151" spans="1:9" ht="12.75">
      <c r="A151" s="31"/>
      <c r="B151" s="48" t="s">
        <v>99</v>
      </c>
      <c r="C151" s="16">
        <v>0</v>
      </c>
      <c r="D151" s="19">
        <v>0</v>
      </c>
      <c r="E151" s="15">
        <f t="shared" si="8"/>
        <v>0</v>
      </c>
      <c r="G151" s="16">
        <v>3</v>
      </c>
      <c r="H151" s="19">
        <v>220.37</v>
      </c>
      <c r="I151" s="15">
        <f t="shared" si="9"/>
        <v>661.11</v>
      </c>
    </row>
    <row r="152" spans="1:9" ht="12.75">
      <c r="A152" s="31"/>
      <c r="B152" s="48" t="s">
        <v>100</v>
      </c>
      <c r="C152" s="16">
        <v>0</v>
      </c>
      <c r="D152" s="19">
        <v>0</v>
      </c>
      <c r="E152" s="15">
        <f t="shared" si="8"/>
        <v>0</v>
      </c>
      <c r="G152" s="16">
        <v>0</v>
      </c>
      <c r="H152" s="19">
        <v>0</v>
      </c>
      <c r="I152" s="15">
        <f t="shared" si="9"/>
        <v>0</v>
      </c>
    </row>
    <row r="153" spans="1:9" ht="12.75">
      <c r="A153" s="31"/>
      <c r="B153" s="48" t="s">
        <v>101</v>
      </c>
      <c r="C153" s="16">
        <v>0</v>
      </c>
      <c r="D153" s="19">
        <v>0</v>
      </c>
      <c r="E153" s="15">
        <f t="shared" si="8"/>
        <v>0</v>
      </c>
      <c r="G153" s="16">
        <v>0</v>
      </c>
      <c r="H153" s="19">
        <v>0</v>
      </c>
      <c r="I153" s="15">
        <f t="shared" si="9"/>
        <v>0</v>
      </c>
    </row>
    <row r="154" spans="1:9" ht="12.75">
      <c r="A154" s="31"/>
      <c r="B154" s="48" t="s">
        <v>102</v>
      </c>
      <c r="C154" s="16">
        <v>0</v>
      </c>
      <c r="D154" s="19">
        <v>0</v>
      </c>
      <c r="E154" s="15">
        <f t="shared" si="8"/>
        <v>0</v>
      </c>
      <c r="G154" s="16">
        <v>0</v>
      </c>
      <c r="H154" s="19">
        <v>0</v>
      </c>
      <c r="I154" s="15">
        <f t="shared" si="9"/>
        <v>0</v>
      </c>
    </row>
    <row r="155" spans="1:9" ht="12.75">
      <c r="A155" s="31"/>
      <c r="B155" s="50" t="s">
        <v>315</v>
      </c>
      <c r="C155" s="16">
        <v>0</v>
      </c>
      <c r="D155" s="19">
        <v>0</v>
      </c>
      <c r="E155" s="15">
        <f t="shared" si="8"/>
        <v>0</v>
      </c>
      <c r="G155" s="16">
        <v>3</v>
      </c>
      <c r="H155" s="19">
        <v>100</v>
      </c>
      <c r="I155" s="15">
        <f t="shared" si="9"/>
        <v>300</v>
      </c>
    </row>
    <row r="156" spans="1:9" ht="12.75">
      <c r="A156" s="31"/>
      <c r="B156" s="50" t="s">
        <v>10</v>
      </c>
      <c r="C156" s="16">
        <v>0</v>
      </c>
      <c r="D156" s="19">
        <v>0</v>
      </c>
      <c r="E156" s="15">
        <f t="shared" si="8"/>
        <v>0</v>
      </c>
      <c r="G156" s="16">
        <v>0</v>
      </c>
      <c r="H156" s="19">
        <v>0</v>
      </c>
      <c r="I156" s="15">
        <f t="shared" si="9"/>
        <v>0</v>
      </c>
    </row>
    <row r="157" spans="1:9" ht="12.75">
      <c r="A157" s="11" t="s">
        <v>280</v>
      </c>
      <c r="B157" s="10" t="s">
        <v>103</v>
      </c>
      <c r="C157" s="16"/>
      <c r="D157" s="26"/>
      <c r="E157" s="18">
        <f>SUM(E145:E156)</f>
        <v>0</v>
      </c>
      <c r="G157" s="16"/>
      <c r="H157" s="17"/>
      <c r="I157" s="18">
        <f>SUM(I145:I156)</f>
        <v>4395.66</v>
      </c>
    </row>
    <row r="158" spans="1:9" ht="12.75">
      <c r="A158" s="9"/>
      <c r="B158" s="9"/>
      <c r="C158" s="16"/>
      <c r="D158" s="26"/>
      <c r="E158" s="15"/>
      <c r="G158" s="16"/>
      <c r="H158" s="19"/>
      <c r="I158" s="15"/>
    </row>
    <row r="159" spans="1:9" ht="12.75">
      <c r="A159" s="7"/>
      <c r="B159" s="10" t="s">
        <v>104</v>
      </c>
      <c r="C159" s="13" t="s">
        <v>273</v>
      </c>
      <c r="D159" s="41" t="s">
        <v>274</v>
      </c>
      <c r="E159" s="18"/>
      <c r="F159" s="44" t="s">
        <v>106</v>
      </c>
      <c r="G159" s="44" t="s">
        <v>273</v>
      </c>
      <c r="H159" s="41" t="s">
        <v>274</v>
      </c>
      <c r="I159" s="15"/>
    </row>
    <row r="160" spans="1:9" ht="12.75">
      <c r="A160" s="31"/>
      <c r="B160" s="48" t="s">
        <v>107</v>
      </c>
      <c r="C160" s="16">
        <f>SUM(C21)</f>
        <v>0</v>
      </c>
      <c r="D160" s="19">
        <v>0</v>
      </c>
      <c r="E160" s="15">
        <f aca="true" t="shared" si="10" ref="E160:E166">SUM(C160*D160)</f>
        <v>0</v>
      </c>
      <c r="F160" s="4">
        <v>4</v>
      </c>
      <c r="G160" s="16">
        <f>G21</f>
        <v>90</v>
      </c>
      <c r="H160" s="19">
        <v>11</v>
      </c>
      <c r="I160" s="15">
        <f>SUM(G160*H160*F160)</f>
        <v>3960</v>
      </c>
    </row>
    <row r="161" spans="1:9" ht="12.75">
      <c r="A161" s="31"/>
      <c r="B161" s="48" t="s">
        <v>108</v>
      </c>
      <c r="C161" s="16">
        <f>SUM(C21)</f>
        <v>0</v>
      </c>
      <c r="D161" s="19">
        <v>0</v>
      </c>
      <c r="E161" s="15">
        <f t="shared" si="10"/>
        <v>0</v>
      </c>
      <c r="F161" s="4">
        <v>8</v>
      </c>
      <c r="G161" s="16">
        <f>G21</f>
        <v>90</v>
      </c>
      <c r="H161" s="19">
        <v>5.25</v>
      </c>
      <c r="I161" s="15">
        <f>SUM(G161*H161*F161)</f>
        <v>3780</v>
      </c>
    </row>
    <row r="162" spans="1:9" ht="12.75">
      <c r="A162" s="31"/>
      <c r="B162" s="48" t="s">
        <v>109</v>
      </c>
      <c r="C162" s="16">
        <f>SUM(C21)</f>
        <v>0</v>
      </c>
      <c r="D162" s="19">
        <v>0</v>
      </c>
      <c r="E162" s="15">
        <f t="shared" si="10"/>
        <v>0</v>
      </c>
      <c r="F162" s="4">
        <v>0</v>
      </c>
      <c r="G162" s="16">
        <f>G21</f>
        <v>90</v>
      </c>
      <c r="H162" s="19">
        <v>0</v>
      </c>
      <c r="I162" s="15">
        <f>SUM(G162*H162*F162)</f>
        <v>0</v>
      </c>
    </row>
    <row r="163" spans="1:9" ht="12.75">
      <c r="A163" s="31"/>
      <c r="B163" s="48" t="s">
        <v>110</v>
      </c>
      <c r="C163" s="16">
        <f>SUM(C21)</f>
        <v>0</v>
      </c>
      <c r="D163" s="19">
        <v>0</v>
      </c>
      <c r="E163" s="15">
        <f t="shared" si="10"/>
        <v>0</v>
      </c>
      <c r="F163" s="4">
        <v>1</v>
      </c>
      <c r="G163" s="16">
        <f>G21</f>
        <v>90</v>
      </c>
      <c r="H163" s="19">
        <v>20</v>
      </c>
      <c r="I163" s="15">
        <f>SUM(G163*H163*F163)</f>
        <v>1800</v>
      </c>
    </row>
    <row r="164" spans="1:9" ht="12.75">
      <c r="A164" s="31"/>
      <c r="B164" s="48" t="s">
        <v>111</v>
      </c>
      <c r="C164" s="16">
        <v>0</v>
      </c>
      <c r="D164" s="19">
        <v>0</v>
      </c>
      <c r="E164" s="15">
        <f t="shared" si="10"/>
        <v>0</v>
      </c>
      <c r="F164" s="4">
        <v>1</v>
      </c>
      <c r="G164" s="16">
        <f>G21</f>
        <v>90</v>
      </c>
      <c r="H164" s="19">
        <v>64</v>
      </c>
      <c r="I164" s="15">
        <f>SUM(G164*H164*F164)</f>
        <v>5760</v>
      </c>
    </row>
    <row r="165" spans="1:10" ht="12.75">
      <c r="A165" s="31"/>
      <c r="B165" s="51" t="s">
        <v>150</v>
      </c>
      <c r="C165" s="21">
        <v>1</v>
      </c>
      <c r="D165" s="45">
        <v>0</v>
      </c>
      <c r="E165" s="15">
        <f t="shared" si="10"/>
        <v>0</v>
      </c>
      <c r="F165" s="4"/>
      <c r="G165" s="23" t="s">
        <v>0</v>
      </c>
      <c r="H165" s="19" t="s">
        <v>0</v>
      </c>
      <c r="I165" s="15">
        <f>((SUM(I159:I164))*0.19)+((SUM(I159:I164))*0.095)</f>
        <v>4360.5</v>
      </c>
      <c r="J165" s="6"/>
    </row>
    <row r="166" spans="1:9" ht="12.75">
      <c r="A166" s="31"/>
      <c r="B166" s="50" t="s">
        <v>10</v>
      </c>
      <c r="C166" s="16">
        <v>0</v>
      </c>
      <c r="D166" s="19">
        <v>0</v>
      </c>
      <c r="E166" s="15">
        <f t="shared" si="10"/>
        <v>0</v>
      </c>
      <c r="F166" s="4">
        <v>0</v>
      </c>
      <c r="G166" s="16">
        <f>G21</f>
        <v>90</v>
      </c>
      <c r="H166" s="19">
        <v>0</v>
      </c>
      <c r="I166" s="15">
        <f>SUM(G166*H166*F166)</f>
        <v>0</v>
      </c>
    </row>
    <row r="167" spans="1:9" ht="12.75">
      <c r="A167" s="11" t="s">
        <v>281</v>
      </c>
      <c r="B167" s="10" t="s">
        <v>112</v>
      </c>
      <c r="C167" s="16"/>
      <c r="D167" s="26"/>
      <c r="E167" s="18">
        <f>SUM(E160:E166)</f>
        <v>0</v>
      </c>
      <c r="G167" s="16"/>
      <c r="H167" s="19"/>
      <c r="I167" s="18">
        <f>SUM(I160:I166)</f>
        <v>19660.5</v>
      </c>
    </row>
    <row r="168" spans="1:9" ht="14.25">
      <c r="A168" s="73"/>
      <c r="B168" s="73"/>
      <c r="C168" s="84"/>
      <c r="D168" s="86"/>
      <c r="E168" s="85"/>
      <c r="F168" s="80"/>
      <c r="G168" s="84"/>
      <c r="H168" s="84"/>
      <c r="I168" s="85"/>
    </row>
    <row r="169" spans="1:9" ht="15">
      <c r="A169" s="81"/>
      <c r="B169" s="81"/>
      <c r="C169" s="75" t="s">
        <v>31</v>
      </c>
      <c r="D169" s="78"/>
      <c r="E169" s="78"/>
      <c r="F169" s="77" t="s">
        <v>0</v>
      </c>
      <c r="G169" s="75" t="s">
        <v>113</v>
      </c>
      <c r="H169" s="76"/>
      <c r="I169" s="76"/>
    </row>
    <row r="170" spans="1:9" ht="15">
      <c r="A170" s="81"/>
      <c r="B170" s="81"/>
      <c r="C170" s="79" t="s">
        <v>3</v>
      </c>
      <c r="D170" s="79" t="s">
        <v>4</v>
      </c>
      <c r="E170" s="79" t="s">
        <v>5</v>
      </c>
      <c r="F170" s="80"/>
      <c r="G170" s="79" t="s">
        <v>3</v>
      </c>
      <c r="H170" s="79" t="s">
        <v>4</v>
      </c>
      <c r="I170" s="79" t="s">
        <v>5</v>
      </c>
    </row>
    <row r="171" spans="1:9" ht="12.75">
      <c r="A171" s="7"/>
      <c r="B171" s="10" t="s">
        <v>114</v>
      </c>
      <c r="C171" s="16"/>
      <c r="D171" s="16"/>
      <c r="E171" s="9"/>
      <c r="G171" s="16"/>
      <c r="H171" s="16"/>
      <c r="I171" s="9"/>
    </row>
    <row r="172" spans="1:9" ht="12.75">
      <c r="A172" s="7"/>
      <c r="B172" s="14" t="s">
        <v>0</v>
      </c>
      <c r="C172" s="16"/>
      <c r="D172" s="19"/>
      <c r="E172" s="20"/>
      <c r="G172" s="16"/>
      <c r="H172" s="19"/>
      <c r="I172" s="15"/>
    </row>
    <row r="173" spans="1:9" ht="12.75">
      <c r="A173" s="9"/>
      <c r="B173" s="14" t="s">
        <v>19</v>
      </c>
      <c r="C173" s="16" t="s">
        <v>0</v>
      </c>
      <c r="D173" s="19"/>
      <c r="E173" s="15"/>
      <c r="G173" s="16"/>
      <c r="H173" s="19"/>
      <c r="I173" s="15"/>
    </row>
    <row r="174" spans="1:9" ht="12.75">
      <c r="A174" s="16"/>
      <c r="B174" s="48" t="s">
        <v>115</v>
      </c>
      <c r="C174" s="16">
        <v>0</v>
      </c>
      <c r="D174" s="19"/>
      <c r="E174" s="15"/>
      <c r="G174" s="37">
        <v>130</v>
      </c>
      <c r="H174" s="19"/>
      <c r="I174" s="15"/>
    </row>
    <row r="175" spans="1:9" ht="12.75">
      <c r="A175" s="16"/>
      <c r="B175" s="48" t="s">
        <v>116</v>
      </c>
      <c r="C175" s="16">
        <v>0</v>
      </c>
      <c r="D175" s="16"/>
      <c r="E175" s="9"/>
      <c r="G175" s="37">
        <v>25</v>
      </c>
      <c r="H175" s="16"/>
      <c r="I175" s="9"/>
    </row>
    <row r="176" spans="1:9" ht="12.75">
      <c r="A176" s="16"/>
      <c r="B176" s="48" t="s">
        <v>117</v>
      </c>
      <c r="C176" s="16">
        <v>0</v>
      </c>
      <c r="D176" s="16"/>
      <c r="E176" s="9"/>
      <c r="G176" s="37">
        <v>20</v>
      </c>
      <c r="H176" s="16"/>
      <c r="I176" s="9"/>
    </row>
    <row r="177" spans="1:9" ht="12.75">
      <c r="A177" s="16"/>
      <c r="B177" s="48" t="s">
        <v>118</v>
      </c>
      <c r="C177" s="16">
        <v>0</v>
      </c>
      <c r="D177" s="19"/>
      <c r="E177" s="15"/>
      <c r="G177" s="37">
        <v>350</v>
      </c>
      <c r="H177" s="19"/>
      <c r="I177" s="15"/>
    </row>
    <row r="178" spans="1:9" ht="12.75">
      <c r="A178" s="16"/>
      <c r="B178" s="48" t="s">
        <v>119</v>
      </c>
      <c r="C178" s="55">
        <v>0</v>
      </c>
      <c r="D178" s="19"/>
      <c r="E178" s="15"/>
      <c r="G178" s="19">
        <v>34</v>
      </c>
      <c r="H178" s="19"/>
      <c r="I178" s="15"/>
    </row>
    <row r="179" spans="1:9" ht="12.75">
      <c r="A179" s="16"/>
      <c r="B179" s="48" t="s">
        <v>120</v>
      </c>
      <c r="C179" s="16">
        <v>0</v>
      </c>
      <c r="D179" s="16"/>
      <c r="E179" s="9"/>
      <c r="G179" s="37">
        <v>80</v>
      </c>
      <c r="H179" s="16"/>
      <c r="I179" s="9"/>
    </row>
    <row r="180" spans="1:9" ht="12.75">
      <c r="A180" s="9"/>
      <c r="B180" s="7" t="s">
        <v>0</v>
      </c>
      <c r="C180" s="16"/>
      <c r="D180" s="16"/>
      <c r="E180" s="9"/>
      <c r="G180" s="16"/>
      <c r="H180" s="16"/>
      <c r="I180" s="9"/>
    </row>
    <row r="181" spans="1:9" ht="12.75">
      <c r="A181" s="9"/>
      <c r="B181" s="10" t="s">
        <v>121</v>
      </c>
      <c r="C181" s="16"/>
      <c r="D181" s="19"/>
      <c r="E181" s="15"/>
      <c r="G181" s="16"/>
      <c r="H181" s="19"/>
      <c r="I181" s="15"/>
    </row>
    <row r="182" spans="1:9" ht="12.75">
      <c r="A182" s="31"/>
      <c r="B182" s="48" t="s">
        <v>300</v>
      </c>
      <c r="C182" s="16">
        <v>0</v>
      </c>
      <c r="D182" s="19">
        <v>0</v>
      </c>
      <c r="E182" s="15">
        <f>SUM(C182*D182)</f>
        <v>0</v>
      </c>
      <c r="G182" s="16">
        <v>80</v>
      </c>
      <c r="H182" s="19">
        <f>SUM(G178)</f>
        <v>34</v>
      </c>
      <c r="I182" s="15">
        <f>SUM(G182*H182)</f>
        <v>2720</v>
      </c>
    </row>
    <row r="183" spans="1:9" ht="12.75">
      <c r="A183" s="31"/>
      <c r="B183" s="48" t="s">
        <v>123</v>
      </c>
      <c r="C183" s="16">
        <v>0</v>
      </c>
      <c r="D183" s="19">
        <v>0</v>
      </c>
      <c r="E183" s="15">
        <f>SUM(C183*D183)</f>
        <v>0</v>
      </c>
      <c r="G183" s="16">
        <v>130</v>
      </c>
      <c r="H183" s="19">
        <v>5</v>
      </c>
      <c r="I183" s="15">
        <f>SUM(G183*H183)</f>
        <v>650</v>
      </c>
    </row>
    <row r="184" spans="1:9" ht="12.75">
      <c r="A184" s="31"/>
      <c r="B184" s="48" t="s">
        <v>124</v>
      </c>
      <c r="C184" s="16">
        <v>0</v>
      </c>
      <c r="D184" s="19">
        <v>0</v>
      </c>
      <c r="E184" s="15">
        <f>SUM(C184*D184)</f>
        <v>0</v>
      </c>
      <c r="G184" s="16">
        <v>20</v>
      </c>
      <c r="H184" s="19">
        <v>5</v>
      </c>
      <c r="I184" s="15">
        <f>SUM(G184*H184)</f>
        <v>100</v>
      </c>
    </row>
    <row r="185" spans="1:9" ht="12.75">
      <c r="A185" s="31"/>
      <c r="B185" s="48" t="s">
        <v>298</v>
      </c>
      <c r="C185" s="16">
        <v>0</v>
      </c>
      <c r="D185" s="19">
        <v>0</v>
      </c>
      <c r="E185" s="47">
        <f>SUM(E173:E184)</f>
        <v>0</v>
      </c>
      <c r="G185" s="16">
        <v>0</v>
      </c>
      <c r="H185" s="19">
        <v>0</v>
      </c>
      <c r="I185" s="42">
        <v>0</v>
      </c>
    </row>
    <row r="186" spans="1:9" ht="12.75">
      <c r="A186" s="9"/>
      <c r="B186" s="105" t="s">
        <v>304</v>
      </c>
      <c r="C186" s="16"/>
      <c r="D186" s="16"/>
      <c r="E186" s="9">
        <v>0</v>
      </c>
      <c r="G186" s="16">
        <v>0</v>
      </c>
      <c r="H186" s="16">
        <v>0</v>
      </c>
      <c r="I186" s="103">
        <f>SUM(I173:I185)</f>
        <v>3470</v>
      </c>
    </row>
    <row r="187" spans="1:9" ht="12.75">
      <c r="A187" s="7"/>
      <c r="B187" s="14" t="s">
        <v>125</v>
      </c>
      <c r="C187" s="16"/>
      <c r="D187" s="16"/>
      <c r="E187" s="9"/>
      <c r="G187" s="16"/>
      <c r="H187" s="16"/>
      <c r="I187" s="9"/>
    </row>
    <row r="188" spans="1:9" ht="12.75">
      <c r="A188" s="9"/>
      <c r="B188" s="51" t="s">
        <v>290</v>
      </c>
      <c r="C188" s="16">
        <v>0</v>
      </c>
      <c r="D188" s="16"/>
      <c r="E188" s="9"/>
      <c r="G188" s="16">
        <v>0</v>
      </c>
      <c r="H188" s="16"/>
      <c r="I188" s="9"/>
    </row>
    <row r="189" spans="1:9" ht="12.75">
      <c r="A189" s="9"/>
      <c r="B189" s="51" t="s">
        <v>291</v>
      </c>
      <c r="C189" s="56">
        <v>0</v>
      </c>
      <c r="D189" s="16"/>
      <c r="E189" s="9"/>
      <c r="G189" s="56">
        <v>0</v>
      </c>
      <c r="H189" s="16"/>
      <c r="I189" s="9"/>
    </row>
    <row r="190" spans="1:9" ht="12.75">
      <c r="A190" s="9"/>
      <c r="B190" s="51" t="s">
        <v>292</v>
      </c>
      <c r="C190" s="16">
        <v>0</v>
      </c>
      <c r="D190" s="16"/>
      <c r="E190" s="9"/>
      <c r="G190" s="16">
        <v>0</v>
      </c>
      <c r="H190" s="16"/>
      <c r="I190" s="9"/>
    </row>
    <row r="191" spans="1:9" ht="12.75">
      <c r="A191" s="9"/>
      <c r="B191" s="48" t="s">
        <v>0</v>
      </c>
      <c r="C191" s="16"/>
      <c r="D191" s="16"/>
      <c r="E191" s="9"/>
      <c r="G191" s="16"/>
      <c r="H191" s="16"/>
      <c r="I191" s="9"/>
    </row>
    <row r="192" spans="1:9" ht="12.75">
      <c r="A192" s="31"/>
      <c r="B192" s="48" t="s">
        <v>122</v>
      </c>
      <c r="C192" s="16">
        <v>0</v>
      </c>
      <c r="D192" s="19">
        <v>0</v>
      </c>
      <c r="E192" s="15">
        <f>SUM(C192*D192)</f>
        <v>0</v>
      </c>
      <c r="G192" s="16">
        <f>SUM(G190)</f>
        <v>0</v>
      </c>
      <c r="H192" s="45">
        <f>SUM(G189)</f>
        <v>0</v>
      </c>
      <c r="I192" s="15">
        <f>SUM(G192*H192)</f>
        <v>0</v>
      </c>
    </row>
    <row r="193" spans="1:9" ht="12.75">
      <c r="A193" s="31"/>
      <c r="B193" s="48" t="s">
        <v>123</v>
      </c>
      <c r="C193" s="16">
        <v>0</v>
      </c>
      <c r="D193" s="19">
        <v>0</v>
      </c>
      <c r="E193" s="15">
        <f>SUM(C193*D193)</f>
        <v>0</v>
      </c>
      <c r="G193" s="16">
        <f>SUM(G190)</f>
        <v>0</v>
      </c>
      <c r="H193" s="45">
        <v>0</v>
      </c>
      <c r="I193" s="15">
        <f>SUM(G193*H193)</f>
        <v>0</v>
      </c>
    </row>
    <row r="194" spans="1:9" ht="12.75">
      <c r="A194" s="31"/>
      <c r="B194" s="48" t="s">
        <v>124</v>
      </c>
      <c r="C194" s="16">
        <v>0</v>
      </c>
      <c r="D194" s="19">
        <v>0</v>
      </c>
      <c r="E194" s="15">
        <f>SUM(C194*D194)</f>
        <v>0</v>
      </c>
      <c r="G194" s="16">
        <v>0</v>
      </c>
      <c r="H194" s="57">
        <v>0</v>
      </c>
      <c r="I194" s="15">
        <f>SUM(G194*H194)</f>
        <v>0</v>
      </c>
    </row>
    <row r="195" spans="1:9" ht="12.75">
      <c r="A195" s="31"/>
      <c r="B195" s="10" t="s">
        <v>303</v>
      </c>
      <c r="C195" s="16"/>
      <c r="D195" s="16"/>
      <c r="E195" s="18">
        <f>SUM(E192:E194)</f>
        <v>0</v>
      </c>
      <c r="G195" s="16"/>
      <c r="H195" s="16"/>
      <c r="I195" s="18">
        <f>SUM(I192:I194)</f>
        <v>0</v>
      </c>
    </row>
    <row r="196" spans="1:9" ht="12.75">
      <c r="A196" s="9"/>
      <c r="B196" s="9"/>
      <c r="C196" s="16"/>
      <c r="D196" s="19"/>
      <c r="E196" s="15"/>
      <c r="G196" s="16"/>
      <c r="H196" s="19"/>
      <c r="I196" s="15"/>
    </row>
    <row r="197" spans="1:9" ht="12.75">
      <c r="A197" s="7"/>
      <c r="B197" s="14" t="s">
        <v>126</v>
      </c>
      <c r="C197" s="16"/>
      <c r="D197" s="19"/>
      <c r="E197" s="15"/>
      <c r="G197" s="16"/>
      <c r="H197" s="19"/>
      <c r="I197" s="15"/>
    </row>
    <row r="198" spans="1:9" ht="12.75">
      <c r="A198" s="31"/>
      <c r="B198" s="48" t="s">
        <v>127</v>
      </c>
      <c r="C198" s="16">
        <v>0</v>
      </c>
      <c r="D198" s="19">
        <v>0</v>
      </c>
      <c r="E198" s="15">
        <f>SUM(C198*D198)</f>
        <v>0</v>
      </c>
      <c r="G198" s="16">
        <v>0</v>
      </c>
      <c r="H198" s="19">
        <v>0</v>
      </c>
      <c r="I198" s="15">
        <f>SUM(G198*H198)</f>
        <v>0</v>
      </c>
    </row>
    <row r="199" spans="1:9" ht="12.75">
      <c r="A199" s="31"/>
      <c r="B199" s="48" t="s">
        <v>128</v>
      </c>
      <c r="C199" s="16">
        <v>0</v>
      </c>
      <c r="D199" s="19">
        <v>0</v>
      </c>
      <c r="E199" s="15">
        <f>SUM(C199*D199)</f>
        <v>0</v>
      </c>
      <c r="G199" s="16">
        <v>2</v>
      </c>
      <c r="H199" s="19">
        <v>1500</v>
      </c>
      <c r="I199" s="15">
        <f>SUM(G199*H199)</f>
        <v>3000</v>
      </c>
    </row>
    <row r="200" spans="1:9" ht="12.75">
      <c r="A200" s="31"/>
      <c r="B200" s="10" t="s">
        <v>129</v>
      </c>
      <c r="C200" s="16"/>
      <c r="D200" s="16"/>
      <c r="E200" s="18">
        <f>SUM(E198:E199)</f>
        <v>0</v>
      </c>
      <c r="G200" s="16"/>
      <c r="H200" s="17"/>
      <c r="I200" s="18">
        <f>SUM(I198:I199)</f>
        <v>3000</v>
      </c>
    </row>
    <row r="201" spans="1:9" ht="12.75">
      <c r="A201" s="9"/>
      <c r="B201" s="9"/>
      <c r="C201" s="16"/>
      <c r="D201" s="19"/>
      <c r="E201" s="15"/>
      <c r="G201" s="16"/>
      <c r="H201" s="17"/>
      <c r="I201" s="15"/>
    </row>
    <row r="202" spans="1:9" ht="12.75">
      <c r="A202" s="7"/>
      <c r="B202" s="14" t="s">
        <v>130</v>
      </c>
      <c r="C202" s="16"/>
      <c r="D202" s="19"/>
      <c r="E202" s="15"/>
      <c r="F202" s="1" t="s">
        <v>0</v>
      </c>
      <c r="G202" s="38" t="s">
        <v>0</v>
      </c>
      <c r="H202" s="17"/>
      <c r="I202" s="15"/>
    </row>
    <row r="203" spans="1:9" ht="12.75">
      <c r="A203" s="31"/>
      <c r="B203" s="48" t="s">
        <v>73</v>
      </c>
      <c r="C203" s="16">
        <v>0</v>
      </c>
      <c r="D203" s="19">
        <v>0</v>
      </c>
      <c r="E203" s="15">
        <f aca="true" t="shared" si="11" ref="E203:E212">SUM(C203*D203)</f>
        <v>0</v>
      </c>
      <c r="G203" s="16">
        <v>0</v>
      </c>
      <c r="H203" s="19">
        <v>0</v>
      </c>
      <c r="I203" s="15">
        <f aca="true" t="shared" si="12" ref="I203:I211">SUM(G203*H203)</f>
        <v>0</v>
      </c>
    </row>
    <row r="204" spans="1:9" ht="12.75">
      <c r="A204" s="31"/>
      <c r="B204" s="48" t="s">
        <v>75</v>
      </c>
      <c r="C204" s="16">
        <v>0</v>
      </c>
      <c r="D204" s="19">
        <v>0</v>
      </c>
      <c r="E204" s="15">
        <f t="shared" si="11"/>
        <v>0</v>
      </c>
      <c r="G204" s="16">
        <v>0</v>
      </c>
      <c r="H204" s="19">
        <v>0</v>
      </c>
      <c r="I204" s="15">
        <f t="shared" si="12"/>
        <v>0</v>
      </c>
    </row>
    <row r="205" spans="1:9" ht="12.75">
      <c r="A205" s="31"/>
      <c r="B205" s="48" t="s">
        <v>76</v>
      </c>
      <c r="C205" s="16">
        <v>0</v>
      </c>
      <c r="D205" s="19">
        <v>0</v>
      </c>
      <c r="E205" s="15">
        <f t="shared" si="11"/>
        <v>0</v>
      </c>
      <c r="G205" s="16">
        <v>0</v>
      </c>
      <c r="H205" s="19">
        <v>0</v>
      </c>
      <c r="I205" s="15">
        <f t="shared" si="12"/>
        <v>0</v>
      </c>
    </row>
    <row r="206" spans="1:9" ht="12.75">
      <c r="A206" s="31"/>
      <c r="B206" s="48" t="s">
        <v>77</v>
      </c>
      <c r="C206" s="16">
        <v>0</v>
      </c>
      <c r="D206" s="19">
        <v>0</v>
      </c>
      <c r="E206" s="15">
        <f t="shared" si="11"/>
        <v>0</v>
      </c>
      <c r="G206" s="16">
        <v>0</v>
      </c>
      <c r="H206" s="19">
        <v>0</v>
      </c>
      <c r="I206" s="15">
        <f t="shared" si="12"/>
        <v>0</v>
      </c>
    </row>
    <row r="207" spans="1:9" ht="12.75">
      <c r="A207" s="31"/>
      <c r="B207" s="48" t="s">
        <v>78</v>
      </c>
      <c r="C207" s="16">
        <v>0</v>
      </c>
      <c r="D207" s="19">
        <v>0</v>
      </c>
      <c r="E207" s="15">
        <f t="shared" si="11"/>
        <v>0</v>
      </c>
      <c r="G207" s="16">
        <v>0</v>
      </c>
      <c r="H207" s="19">
        <v>0</v>
      </c>
      <c r="I207" s="15">
        <f t="shared" si="12"/>
        <v>0</v>
      </c>
    </row>
    <row r="208" spans="1:9" ht="12.75">
      <c r="A208" s="31"/>
      <c r="B208" s="48" t="s">
        <v>131</v>
      </c>
      <c r="C208" s="16">
        <v>0</v>
      </c>
      <c r="D208" s="19">
        <v>0</v>
      </c>
      <c r="E208" s="15">
        <f t="shared" si="11"/>
        <v>0</v>
      </c>
      <c r="G208" s="16">
        <v>0</v>
      </c>
      <c r="H208" s="19">
        <v>0</v>
      </c>
      <c r="I208" s="15">
        <f t="shared" si="12"/>
        <v>0</v>
      </c>
    </row>
    <row r="209" spans="1:9" ht="12.75">
      <c r="A209" s="31"/>
      <c r="B209" s="48" t="s">
        <v>132</v>
      </c>
      <c r="C209" s="16">
        <v>0</v>
      </c>
      <c r="D209" s="19">
        <v>0</v>
      </c>
      <c r="E209" s="15">
        <f t="shared" si="11"/>
        <v>0</v>
      </c>
      <c r="G209" s="16">
        <v>0</v>
      </c>
      <c r="H209" s="19">
        <v>0</v>
      </c>
      <c r="I209" s="15">
        <f t="shared" si="12"/>
        <v>0</v>
      </c>
    </row>
    <row r="210" spans="1:9" ht="12.75">
      <c r="A210" s="31"/>
      <c r="B210" s="48" t="s">
        <v>133</v>
      </c>
      <c r="C210" s="16">
        <v>0</v>
      </c>
      <c r="D210" s="19">
        <v>0</v>
      </c>
      <c r="E210" s="15">
        <f t="shared" si="11"/>
        <v>0</v>
      </c>
      <c r="G210" s="16">
        <v>0</v>
      </c>
      <c r="H210" s="19">
        <v>0</v>
      </c>
      <c r="I210" s="15">
        <f t="shared" si="12"/>
        <v>0</v>
      </c>
    </row>
    <row r="211" spans="1:9" ht="12.75">
      <c r="A211" s="31"/>
      <c r="B211" s="48" t="s">
        <v>82</v>
      </c>
      <c r="C211" s="16">
        <v>0</v>
      </c>
      <c r="D211" s="19">
        <v>0</v>
      </c>
      <c r="E211" s="15">
        <f t="shared" si="11"/>
        <v>0</v>
      </c>
      <c r="G211" s="16">
        <v>25</v>
      </c>
      <c r="H211" s="19">
        <v>50</v>
      </c>
      <c r="I211" s="15">
        <f t="shared" si="12"/>
        <v>1250</v>
      </c>
    </row>
    <row r="212" spans="1:9" ht="12.75">
      <c r="A212" s="31"/>
      <c r="B212" s="50" t="s">
        <v>10</v>
      </c>
      <c r="C212" s="16">
        <v>0</v>
      </c>
      <c r="D212" s="19">
        <v>0</v>
      </c>
      <c r="E212" s="15">
        <f t="shared" si="11"/>
        <v>0</v>
      </c>
      <c r="F212" s="1" t="s">
        <v>0</v>
      </c>
      <c r="G212" s="16">
        <v>0</v>
      </c>
      <c r="H212" s="19">
        <v>0</v>
      </c>
      <c r="I212" s="15">
        <f>SUM(G212*H212)</f>
        <v>0</v>
      </c>
    </row>
    <row r="213" spans="1:9" ht="12.75">
      <c r="A213" s="31"/>
      <c r="B213" s="10" t="s">
        <v>134</v>
      </c>
      <c r="C213" s="16"/>
      <c r="D213" s="19"/>
      <c r="E213" s="18">
        <f>SUM(E203:E212)</f>
        <v>0</v>
      </c>
      <c r="G213" s="16"/>
      <c r="H213" s="17"/>
      <c r="I213" s="15">
        <f>SUM(I203:I212)</f>
        <v>1250</v>
      </c>
    </row>
    <row r="214" spans="1:9" ht="12.75">
      <c r="A214" s="9"/>
      <c r="B214" s="9"/>
      <c r="C214" s="16"/>
      <c r="D214" s="19"/>
      <c r="E214" s="15"/>
      <c r="G214" s="16"/>
      <c r="H214" s="19"/>
      <c r="I214" s="15"/>
    </row>
    <row r="215" spans="1:9" ht="12.75">
      <c r="A215" s="11" t="s">
        <v>282</v>
      </c>
      <c r="B215" s="10" t="s">
        <v>135</v>
      </c>
      <c r="C215" s="16"/>
      <c r="D215" s="19"/>
      <c r="E215" s="18">
        <f>SUM(E185,E195,E200,E213)</f>
        <v>0</v>
      </c>
      <c r="G215" s="16"/>
      <c r="H215" s="19"/>
      <c r="I215" s="18">
        <f>SUM(I186,I195,I200,I213)</f>
        <v>7720</v>
      </c>
    </row>
    <row r="216" spans="1:9" ht="15">
      <c r="A216" s="81"/>
      <c r="B216" s="81"/>
      <c r="C216" s="75" t="s">
        <v>31</v>
      </c>
      <c r="D216" s="78"/>
      <c r="E216" s="78"/>
      <c r="F216" s="77" t="s">
        <v>0</v>
      </c>
      <c r="G216" s="75" t="s">
        <v>113</v>
      </c>
      <c r="H216" s="76"/>
      <c r="I216" s="76"/>
    </row>
    <row r="217" spans="1:9" ht="15">
      <c r="A217" s="81"/>
      <c r="B217" s="81"/>
      <c r="C217" s="79" t="s">
        <v>3</v>
      </c>
      <c r="D217" s="79" t="s">
        <v>4</v>
      </c>
      <c r="E217" s="79" t="s">
        <v>5</v>
      </c>
      <c r="F217" s="80"/>
      <c r="G217" s="79" t="s">
        <v>3</v>
      </c>
      <c r="H217" s="79" t="s">
        <v>4</v>
      </c>
      <c r="I217" s="79" t="s">
        <v>5</v>
      </c>
    </row>
    <row r="218" spans="1:9" ht="12.75">
      <c r="A218" s="73"/>
      <c r="B218" s="87" t="s">
        <v>136</v>
      </c>
      <c r="C218" s="88"/>
      <c r="D218" s="88"/>
      <c r="E218" s="81"/>
      <c r="F218" s="89"/>
      <c r="G218" s="88"/>
      <c r="H218" s="88"/>
      <c r="I218" s="81"/>
    </row>
    <row r="219" spans="1:9" ht="12.75">
      <c r="A219" s="7"/>
      <c r="B219" s="14" t="s">
        <v>137</v>
      </c>
      <c r="C219" s="16"/>
      <c r="D219" s="19"/>
      <c r="E219" s="15"/>
      <c r="G219" s="16"/>
      <c r="H219" s="19"/>
      <c r="I219" s="15"/>
    </row>
    <row r="220" spans="1:9" ht="12.75">
      <c r="A220" s="9"/>
      <c r="B220" s="7" t="s">
        <v>138</v>
      </c>
      <c r="C220" s="16"/>
      <c r="D220" s="19"/>
      <c r="E220" s="15"/>
      <c r="G220" s="16"/>
      <c r="H220" s="19"/>
      <c r="I220" s="15"/>
    </row>
    <row r="221" spans="1:9" ht="12.75">
      <c r="A221" s="31"/>
      <c r="B221" s="48" t="s">
        <v>139</v>
      </c>
      <c r="C221" s="16">
        <v>0</v>
      </c>
      <c r="D221" s="19">
        <v>0</v>
      </c>
      <c r="E221" s="15">
        <f>SUM(C221*D221)</f>
        <v>0</v>
      </c>
      <c r="G221" s="16">
        <v>5</v>
      </c>
      <c r="H221" s="19">
        <v>500</v>
      </c>
      <c r="I221" s="15">
        <f>SUM(G221*H221)</f>
        <v>2500</v>
      </c>
    </row>
    <row r="222" spans="1:9" ht="12.75">
      <c r="A222" s="31"/>
      <c r="B222" s="48" t="s">
        <v>140</v>
      </c>
      <c r="C222" s="16">
        <v>0</v>
      </c>
      <c r="D222" s="19">
        <v>0</v>
      </c>
      <c r="E222" s="15">
        <f>SUM(C222*D222)</f>
        <v>0</v>
      </c>
      <c r="G222" s="16">
        <v>0</v>
      </c>
      <c r="H222" s="19">
        <v>0</v>
      </c>
      <c r="I222" s="15">
        <f>SUM(G222*H222)</f>
        <v>0</v>
      </c>
    </row>
    <row r="223" spans="1:9" ht="12.75">
      <c r="A223" s="31"/>
      <c r="B223" s="48" t="s">
        <v>128</v>
      </c>
      <c r="C223" s="16">
        <v>0</v>
      </c>
      <c r="D223" s="19">
        <v>0</v>
      </c>
      <c r="E223" s="15">
        <f>SUM(C223*D223)</f>
        <v>0</v>
      </c>
      <c r="G223" s="16">
        <v>0</v>
      </c>
      <c r="H223" s="19">
        <v>0</v>
      </c>
      <c r="I223" s="15">
        <f>SUM(G223*H223)</f>
        <v>0</v>
      </c>
    </row>
    <row r="224" spans="1:9" ht="12.75">
      <c r="A224" s="9"/>
      <c r="B224" s="48" t="s">
        <v>141</v>
      </c>
      <c r="C224" s="8" t="s">
        <v>0</v>
      </c>
      <c r="D224" s="19"/>
      <c r="E224" s="15"/>
      <c r="G224" s="8" t="s">
        <v>0</v>
      </c>
      <c r="H224" s="19"/>
      <c r="I224" s="15"/>
    </row>
    <row r="225" spans="1:9" ht="12.75">
      <c r="A225" s="31"/>
      <c r="B225" s="48" t="s">
        <v>142</v>
      </c>
      <c r="C225" s="16">
        <v>0</v>
      </c>
      <c r="D225" s="19">
        <v>0</v>
      </c>
      <c r="E225" s="15">
        <f>SUM(C225*D225)</f>
        <v>0</v>
      </c>
      <c r="G225" s="16">
        <v>0</v>
      </c>
      <c r="H225" s="19">
        <v>0</v>
      </c>
      <c r="I225" s="15">
        <f>SUM(G225*H225)</f>
        <v>0</v>
      </c>
    </row>
    <row r="226" spans="1:9" ht="12.75">
      <c r="A226" s="31"/>
      <c r="B226" s="48" t="s">
        <v>97</v>
      </c>
      <c r="C226" s="16">
        <v>0</v>
      </c>
      <c r="D226" s="19">
        <v>0</v>
      </c>
      <c r="E226" s="15">
        <f>SUM(C226*D226)</f>
        <v>0</v>
      </c>
      <c r="G226" s="16">
        <v>3</v>
      </c>
      <c r="H226" s="19">
        <v>500</v>
      </c>
      <c r="I226" s="15">
        <f>SUM(G226*H226)</f>
        <v>1500</v>
      </c>
    </row>
    <row r="227" spans="1:9" ht="12.75">
      <c r="A227" s="31"/>
      <c r="B227" s="48" t="s">
        <v>95</v>
      </c>
      <c r="C227" s="16">
        <v>0</v>
      </c>
      <c r="D227" s="19">
        <v>0</v>
      </c>
      <c r="E227" s="15">
        <f>SUM(C227*D227)</f>
        <v>0</v>
      </c>
      <c r="G227" s="16">
        <v>0</v>
      </c>
      <c r="H227" s="19">
        <v>0</v>
      </c>
      <c r="I227" s="15">
        <f>SUM(G227*H227)</f>
        <v>0</v>
      </c>
    </row>
    <row r="228" spans="1:9" ht="12.75">
      <c r="A228" s="31"/>
      <c r="B228" s="48" t="s">
        <v>99</v>
      </c>
      <c r="C228" s="16">
        <v>0</v>
      </c>
      <c r="D228" s="19">
        <v>0</v>
      </c>
      <c r="E228" s="15">
        <f>SUM(C228*D228)</f>
        <v>0</v>
      </c>
      <c r="G228" s="16">
        <v>0</v>
      </c>
      <c r="H228" s="19">
        <v>0</v>
      </c>
      <c r="I228" s="15">
        <f>SUM(G228*H228)</f>
        <v>0</v>
      </c>
    </row>
    <row r="229" spans="1:9" ht="12.75">
      <c r="A229" s="9"/>
      <c r="B229" s="48" t="s">
        <v>143</v>
      </c>
      <c r="C229" s="8" t="s">
        <v>0</v>
      </c>
      <c r="D229" s="19"/>
      <c r="E229" s="15"/>
      <c r="G229" s="8" t="s">
        <v>0</v>
      </c>
      <c r="H229" s="19"/>
      <c r="I229" s="15"/>
    </row>
    <row r="230" spans="1:9" ht="12.75">
      <c r="A230" s="31"/>
      <c r="B230" s="48" t="s">
        <v>144</v>
      </c>
      <c r="C230" s="16">
        <v>0</v>
      </c>
      <c r="D230" s="19">
        <v>0</v>
      </c>
      <c r="E230" s="15">
        <f>SUM(C230*D230)</f>
        <v>0</v>
      </c>
      <c r="G230" s="16">
        <v>50</v>
      </c>
      <c r="H230" s="19">
        <v>2.5</v>
      </c>
      <c r="I230" s="15">
        <f>SUM(G230*H230)</f>
        <v>125</v>
      </c>
    </row>
    <row r="231" spans="1:9" ht="12.75">
      <c r="A231" s="31"/>
      <c r="B231" s="48" t="s">
        <v>145</v>
      </c>
      <c r="C231" s="16">
        <v>0</v>
      </c>
      <c r="D231" s="19">
        <v>0</v>
      </c>
      <c r="E231" s="15">
        <f>SUM(C231*D231)</f>
        <v>0</v>
      </c>
      <c r="G231" s="16">
        <v>0</v>
      </c>
      <c r="H231" s="19">
        <v>0</v>
      </c>
      <c r="I231" s="15">
        <f>SUM(G231*H231)</f>
        <v>0</v>
      </c>
    </row>
    <row r="232" spans="1:9" ht="12.75">
      <c r="A232" s="31"/>
      <c r="B232" s="48" t="s">
        <v>146</v>
      </c>
      <c r="C232" s="16">
        <v>0</v>
      </c>
      <c r="D232" s="19">
        <v>0</v>
      </c>
      <c r="E232" s="15">
        <f>SUM(C232*D232)</f>
        <v>0</v>
      </c>
      <c r="G232" s="16">
        <v>0</v>
      </c>
      <c r="H232" s="19">
        <v>0</v>
      </c>
      <c r="I232" s="15">
        <f>SUM(G232*H232)</f>
        <v>0</v>
      </c>
    </row>
    <row r="233" spans="1:9" ht="12.75">
      <c r="A233" s="31"/>
      <c r="B233" s="10" t="s">
        <v>147</v>
      </c>
      <c r="C233" s="16"/>
      <c r="D233" s="16"/>
      <c r="E233" s="15">
        <f>SUM(E221:E232)</f>
        <v>0</v>
      </c>
      <c r="G233" s="16"/>
      <c r="H233" s="16"/>
      <c r="I233" s="15">
        <f>SUM(I221:I232)</f>
        <v>4125</v>
      </c>
    </row>
    <row r="234" spans="1:9" ht="12.75">
      <c r="A234" s="9"/>
      <c r="B234" s="9"/>
      <c r="C234" s="16"/>
      <c r="D234" s="16"/>
      <c r="E234" s="9"/>
      <c r="G234" s="16"/>
      <c r="H234" s="16"/>
      <c r="I234" s="9"/>
    </row>
    <row r="235" spans="1:9" ht="12.75">
      <c r="A235" s="7"/>
      <c r="B235" s="14" t="s">
        <v>148</v>
      </c>
      <c r="C235" s="16"/>
      <c r="D235" s="19"/>
      <c r="E235" s="15"/>
      <c r="F235" s="40" t="s">
        <v>106</v>
      </c>
      <c r="G235" s="40" t="s">
        <v>105</v>
      </c>
      <c r="H235" s="90" t="s">
        <v>274</v>
      </c>
      <c r="I235" s="15"/>
    </row>
    <row r="236" spans="1:9" ht="12.75">
      <c r="A236" s="31"/>
      <c r="B236" s="48" t="s">
        <v>149</v>
      </c>
      <c r="C236" s="16">
        <v>0</v>
      </c>
      <c r="D236" s="19">
        <v>0</v>
      </c>
      <c r="E236" s="15">
        <f>SUM(C236*D236)</f>
        <v>0</v>
      </c>
      <c r="F236" s="4">
        <v>1</v>
      </c>
      <c r="G236" s="16">
        <v>50</v>
      </c>
      <c r="H236" s="19">
        <v>11</v>
      </c>
      <c r="I236" s="15">
        <f>SUM(G236*H236*F236)</f>
        <v>550</v>
      </c>
    </row>
    <row r="237" spans="1:9" ht="12.75">
      <c r="A237" s="31"/>
      <c r="B237" s="48" t="s">
        <v>108</v>
      </c>
      <c r="C237" s="16">
        <v>0</v>
      </c>
      <c r="D237" s="19">
        <v>0</v>
      </c>
      <c r="E237" s="15">
        <f>SUM(C237*D237)</f>
        <v>0</v>
      </c>
      <c r="F237" s="4">
        <v>2</v>
      </c>
      <c r="G237" s="16">
        <v>50</v>
      </c>
      <c r="H237" s="19">
        <v>5.5</v>
      </c>
      <c r="I237" s="15">
        <f>SUM(G237*H237*F237)</f>
        <v>550</v>
      </c>
    </row>
    <row r="238" spans="1:9" ht="12.75">
      <c r="A238" s="31"/>
      <c r="B238" s="48" t="s">
        <v>109</v>
      </c>
      <c r="C238" s="16">
        <v>0</v>
      </c>
      <c r="D238" s="19">
        <v>0</v>
      </c>
      <c r="E238" s="15">
        <f>SUM(C238*D238)</f>
        <v>0</v>
      </c>
      <c r="F238" s="4">
        <v>1</v>
      </c>
      <c r="G238" s="16">
        <v>50</v>
      </c>
      <c r="H238" s="19">
        <v>25</v>
      </c>
      <c r="I238" s="15">
        <f>SUM(G238*H238)</f>
        <v>1250</v>
      </c>
    </row>
    <row r="239" spans="1:9" ht="12.75">
      <c r="A239" s="31"/>
      <c r="B239" s="48" t="s">
        <v>110</v>
      </c>
      <c r="C239" s="16">
        <v>0</v>
      </c>
      <c r="D239" s="19">
        <v>0</v>
      </c>
      <c r="E239" s="15">
        <f>SUM(C239*D239)</f>
        <v>0</v>
      </c>
      <c r="F239" s="4">
        <v>0</v>
      </c>
      <c r="G239" s="16">
        <v>0</v>
      </c>
      <c r="H239" s="19">
        <v>0</v>
      </c>
      <c r="I239" s="15">
        <f>SUM(G239*H239)</f>
        <v>0</v>
      </c>
    </row>
    <row r="240" spans="1:9" ht="12.75">
      <c r="A240" s="31"/>
      <c r="B240" s="48" t="s">
        <v>111</v>
      </c>
      <c r="C240" s="16">
        <v>0</v>
      </c>
      <c r="D240" s="19">
        <v>0</v>
      </c>
      <c r="E240" s="15">
        <f>SUM(C240*D240)</f>
        <v>0</v>
      </c>
      <c r="F240" s="4">
        <v>0</v>
      </c>
      <c r="G240" s="16">
        <v>0</v>
      </c>
      <c r="H240" s="19">
        <v>0</v>
      </c>
      <c r="I240" s="15">
        <f>SUM(G240*H240)</f>
        <v>0</v>
      </c>
    </row>
    <row r="241" spans="1:9" ht="12.75">
      <c r="A241" s="31"/>
      <c r="B241" s="48" t="s">
        <v>150</v>
      </c>
      <c r="C241" s="23" t="s">
        <v>0</v>
      </c>
      <c r="D241" s="12" t="s">
        <v>0</v>
      </c>
      <c r="E241" s="15">
        <f>((SUM(E236:E240))*0.18)+((SUM(E236:E240))*0.085)</f>
        <v>0</v>
      </c>
      <c r="F241" s="4"/>
      <c r="G241" s="23" t="s">
        <v>0</v>
      </c>
      <c r="H241" s="12" t="s">
        <v>0</v>
      </c>
      <c r="I241" s="15">
        <f>((SUM(I236:I240))*0.18)+((SUM(I236:I240))*0.085)</f>
        <v>622.75</v>
      </c>
    </row>
    <row r="242" spans="1:9" ht="12.75">
      <c r="A242" s="31"/>
      <c r="B242" s="49" t="s">
        <v>151</v>
      </c>
      <c r="C242" s="16">
        <v>0</v>
      </c>
      <c r="D242" s="19">
        <v>0</v>
      </c>
      <c r="E242" s="15">
        <f>SUM(C242*D242)</f>
        <v>0</v>
      </c>
      <c r="F242" s="4">
        <v>0</v>
      </c>
      <c r="G242" s="16">
        <v>0</v>
      </c>
      <c r="H242" s="19">
        <v>0</v>
      </c>
      <c r="I242" s="15">
        <f>SUM(G242*H242)</f>
        <v>0</v>
      </c>
    </row>
    <row r="243" spans="1:9" ht="12.75">
      <c r="A243" s="31"/>
      <c r="B243" s="10" t="s">
        <v>152</v>
      </c>
      <c r="C243" s="16"/>
      <c r="D243" s="17"/>
      <c r="E243" s="18">
        <f>SUM(E236:E242)</f>
        <v>0</v>
      </c>
      <c r="G243" s="16"/>
      <c r="H243" s="19"/>
      <c r="I243" s="18">
        <f>SUM(I236:I242)</f>
        <v>2972.75</v>
      </c>
    </row>
    <row r="244" spans="1:9" ht="12.75">
      <c r="A244" s="9"/>
      <c r="B244" s="9"/>
      <c r="C244" s="16"/>
      <c r="D244" s="17"/>
      <c r="E244" s="15"/>
      <c r="G244" s="16"/>
      <c r="H244" s="19"/>
      <c r="I244" s="15"/>
    </row>
    <row r="245" spans="1:9" ht="12.75">
      <c r="A245" s="9"/>
      <c r="B245" s="7" t="s">
        <v>0</v>
      </c>
      <c r="C245" s="16"/>
      <c r="D245" s="17"/>
      <c r="E245" s="9"/>
      <c r="G245" s="16"/>
      <c r="H245" s="16"/>
      <c r="I245" s="9"/>
    </row>
    <row r="246" spans="1:9" ht="12.75">
      <c r="A246" s="11" t="s">
        <v>288</v>
      </c>
      <c r="B246" s="10" t="s">
        <v>266</v>
      </c>
      <c r="C246" s="16"/>
      <c r="D246" s="17"/>
      <c r="E246" s="18">
        <f>SUM(E233,E243)</f>
        <v>0</v>
      </c>
      <c r="G246" s="16"/>
      <c r="H246" s="16"/>
      <c r="I246" s="18">
        <f>SUM(I233,I243)</f>
        <v>7097.75</v>
      </c>
    </row>
    <row r="247" spans="1:9" ht="12.75">
      <c r="A247" s="9"/>
      <c r="B247" s="9"/>
      <c r="C247" s="16"/>
      <c r="D247" s="17"/>
      <c r="E247" s="15"/>
      <c r="G247" s="16"/>
      <c r="H247" s="19"/>
      <c r="I247" s="15"/>
    </row>
    <row r="248" spans="1:9" ht="12.75">
      <c r="A248" s="7"/>
      <c r="B248" s="14" t="s">
        <v>153</v>
      </c>
      <c r="C248" s="16"/>
      <c r="D248" s="17"/>
      <c r="E248" s="15"/>
      <c r="G248" s="16"/>
      <c r="H248" s="19"/>
      <c r="I248" s="15"/>
    </row>
    <row r="249" spans="1:9" ht="12.75">
      <c r="A249" s="31"/>
      <c r="B249" s="48" t="s">
        <v>154</v>
      </c>
      <c r="C249" s="16">
        <v>0</v>
      </c>
      <c r="D249" s="19">
        <v>0</v>
      </c>
      <c r="E249" s="15">
        <f aca="true" t="shared" si="13" ref="E249:E262">SUM(C249*D249)</f>
        <v>0</v>
      </c>
      <c r="G249" s="16">
        <v>0</v>
      </c>
      <c r="H249" s="19">
        <v>0</v>
      </c>
      <c r="I249" s="15">
        <f aca="true" t="shared" si="14" ref="I249:I262">SUM(G249*H249)</f>
        <v>0</v>
      </c>
    </row>
    <row r="250" spans="1:9" ht="12.75">
      <c r="A250" s="31"/>
      <c r="B250" s="48" t="s">
        <v>155</v>
      </c>
      <c r="C250" s="16">
        <v>0</v>
      </c>
      <c r="D250" s="19">
        <v>0</v>
      </c>
      <c r="E250" s="15">
        <f t="shared" si="13"/>
        <v>0</v>
      </c>
      <c r="G250" s="16">
        <v>0</v>
      </c>
      <c r="H250" s="19">
        <v>0</v>
      </c>
      <c r="I250" s="15">
        <f t="shared" si="14"/>
        <v>0</v>
      </c>
    </row>
    <row r="251" spans="1:9" ht="12.75">
      <c r="A251" s="31"/>
      <c r="B251" s="48" t="s">
        <v>156</v>
      </c>
      <c r="C251" s="16">
        <v>0</v>
      </c>
      <c r="D251" s="19">
        <v>0</v>
      </c>
      <c r="E251" s="15">
        <f t="shared" si="13"/>
        <v>0</v>
      </c>
      <c r="G251" s="16">
        <v>0</v>
      </c>
      <c r="H251" s="19">
        <v>0</v>
      </c>
      <c r="I251" s="15">
        <f t="shared" si="14"/>
        <v>0</v>
      </c>
    </row>
    <row r="252" spans="1:9" ht="12.75">
      <c r="A252" s="31"/>
      <c r="B252" s="48" t="s">
        <v>157</v>
      </c>
      <c r="C252" s="16">
        <v>0</v>
      </c>
      <c r="D252" s="19">
        <v>0</v>
      </c>
      <c r="E252" s="15">
        <f t="shared" si="13"/>
        <v>0</v>
      </c>
      <c r="G252" s="16">
        <v>0</v>
      </c>
      <c r="H252" s="19">
        <v>0</v>
      </c>
      <c r="I252" s="15">
        <f t="shared" si="14"/>
        <v>0</v>
      </c>
    </row>
    <row r="253" spans="1:9" ht="12.75">
      <c r="A253" s="31"/>
      <c r="B253" s="48" t="s">
        <v>158</v>
      </c>
      <c r="C253" s="16">
        <v>0</v>
      </c>
      <c r="D253" s="19">
        <v>0</v>
      </c>
      <c r="E253" s="15">
        <f t="shared" si="13"/>
        <v>0</v>
      </c>
      <c r="G253" s="16">
        <v>0</v>
      </c>
      <c r="H253" s="19">
        <v>0</v>
      </c>
      <c r="I253" s="15">
        <f t="shared" si="14"/>
        <v>0</v>
      </c>
    </row>
    <row r="254" spans="1:9" ht="12.75">
      <c r="A254" s="31"/>
      <c r="B254" s="48" t="s">
        <v>159</v>
      </c>
      <c r="C254" s="16">
        <v>0</v>
      </c>
      <c r="D254" s="19">
        <v>0</v>
      </c>
      <c r="E254" s="15">
        <f t="shared" si="13"/>
        <v>0</v>
      </c>
      <c r="G254" s="16">
        <v>0</v>
      </c>
      <c r="H254" s="19">
        <v>0</v>
      </c>
      <c r="I254" s="15">
        <f t="shared" si="14"/>
        <v>0</v>
      </c>
    </row>
    <row r="255" spans="1:9" ht="12.75">
      <c r="A255" s="31"/>
      <c r="B255" s="48" t="s">
        <v>160</v>
      </c>
      <c r="C255" s="16">
        <v>0</v>
      </c>
      <c r="D255" s="19">
        <v>0</v>
      </c>
      <c r="E255" s="15">
        <f t="shared" si="13"/>
        <v>0</v>
      </c>
      <c r="G255" s="16">
        <v>0</v>
      </c>
      <c r="H255" s="19">
        <v>0</v>
      </c>
      <c r="I255" s="15">
        <f t="shared" si="14"/>
        <v>0</v>
      </c>
    </row>
    <row r="256" spans="1:9" ht="12.75">
      <c r="A256" s="31"/>
      <c r="B256" s="48" t="s">
        <v>161</v>
      </c>
      <c r="C256" s="16">
        <v>0</v>
      </c>
      <c r="D256" s="19">
        <v>0</v>
      </c>
      <c r="E256" s="15">
        <f t="shared" si="13"/>
        <v>0</v>
      </c>
      <c r="G256" s="16">
        <v>0</v>
      </c>
      <c r="H256" s="19">
        <v>0</v>
      </c>
      <c r="I256" s="15">
        <f t="shared" si="14"/>
        <v>0</v>
      </c>
    </row>
    <row r="257" spans="1:9" ht="12.75">
      <c r="A257" s="31"/>
      <c r="B257" s="48" t="s">
        <v>162</v>
      </c>
      <c r="C257" s="16">
        <v>0</v>
      </c>
      <c r="D257" s="19">
        <v>0</v>
      </c>
      <c r="E257" s="15">
        <f t="shared" si="13"/>
        <v>0</v>
      </c>
      <c r="G257" s="16">
        <v>0</v>
      </c>
      <c r="H257" s="19">
        <v>0</v>
      </c>
      <c r="I257" s="15">
        <f t="shared" si="14"/>
        <v>0</v>
      </c>
    </row>
    <row r="258" spans="1:9" ht="12.75">
      <c r="A258" s="31"/>
      <c r="B258" s="48" t="s">
        <v>163</v>
      </c>
      <c r="C258" s="16">
        <v>0</v>
      </c>
      <c r="D258" s="19">
        <v>0</v>
      </c>
      <c r="E258" s="15">
        <f t="shared" si="13"/>
        <v>0</v>
      </c>
      <c r="G258" s="16">
        <v>0</v>
      </c>
      <c r="H258" s="19">
        <v>0</v>
      </c>
      <c r="I258" s="15">
        <f t="shared" si="14"/>
        <v>0</v>
      </c>
    </row>
    <row r="259" spans="1:9" ht="12.75">
      <c r="A259" s="31"/>
      <c r="B259" s="48" t="s">
        <v>164</v>
      </c>
      <c r="C259" s="16">
        <v>0</v>
      </c>
      <c r="D259" s="19">
        <v>0</v>
      </c>
      <c r="E259" s="15">
        <f t="shared" si="13"/>
        <v>0</v>
      </c>
      <c r="G259" s="16">
        <v>0</v>
      </c>
      <c r="H259" s="19">
        <v>0</v>
      </c>
      <c r="I259" s="15">
        <f t="shared" si="14"/>
        <v>0</v>
      </c>
    </row>
    <row r="260" spans="1:9" ht="12.75">
      <c r="A260" s="31"/>
      <c r="B260" s="48" t="s">
        <v>165</v>
      </c>
      <c r="C260" s="16">
        <v>0</v>
      </c>
      <c r="D260" s="19">
        <v>0</v>
      </c>
      <c r="E260" s="15">
        <f t="shared" si="13"/>
        <v>0</v>
      </c>
      <c r="G260" s="16">
        <v>0</v>
      </c>
      <c r="H260" s="19">
        <v>0</v>
      </c>
      <c r="I260" s="15">
        <f t="shared" si="14"/>
        <v>0</v>
      </c>
    </row>
    <row r="261" spans="1:9" ht="12.75">
      <c r="A261" s="31"/>
      <c r="B261" s="50" t="s">
        <v>10</v>
      </c>
      <c r="C261" s="16">
        <v>0</v>
      </c>
      <c r="D261" s="19">
        <v>0</v>
      </c>
      <c r="E261" s="15">
        <f t="shared" si="13"/>
        <v>0</v>
      </c>
      <c r="G261" s="16">
        <v>0</v>
      </c>
      <c r="H261" s="19">
        <v>0</v>
      </c>
      <c r="I261" s="15">
        <f t="shared" si="14"/>
        <v>0</v>
      </c>
    </row>
    <row r="262" spans="1:9" ht="12.75">
      <c r="A262" s="31"/>
      <c r="B262" s="50" t="s">
        <v>10</v>
      </c>
      <c r="C262" s="16">
        <v>0</v>
      </c>
      <c r="D262" s="19">
        <v>0</v>
      </c>
      <c r="E262" s="15">
        <f t="shared" si="13"/>
        <v>0</v>
      </c>
      <c r="G262" s="16">
        <v>0</v>
      </c>
      <c r="H262" s="19">
        <v>0</v>
      </c>
      <c r="I262" s="15">
        <f t="shared" si="14"/>
        <v>0</v>
      </c>
    </row>
    <row r="263" spans="1:9" ht="12.75">
      <c r="A263" s="11" t="s">
        <v>284</v>
      </c>
      <c r="B263" s="10" t="s">
        <v>26</v>
      </c>
      <c r="C263" s="16"/>
      <c r="D263" s="17"/>
      <c r="E263" s="18">
        <f>SUM(E249:E262)</f>
        <v>0</v>
      </c>
      <c r="G263" s="16"/>
      <c r="H263" s="19"/>
      <c r="I263" s="18">
        <f>SUM(I249:I262)</f>
        <v>0</v>
      </c>
    </row>
    <row r="264" spans="1:9" ht="12.75">
      <c r="A264" s="81"/>
      <c r="B264" s="81"/>
      <c r="C264" s="91" t="s">
        <v>31</v>
      </c>
      <c r="D264" s="92"/>
      <c r="E264" s="92"/>
      <c r="F264" s="93" t="s">
        <v>0</v>
      </c>
      <c r="G264" s="91" t="s">
        <v>113</v>
      </c>
      <c r="H264" s="94"/>
      <c r="I264" s="94"/>
    </row>
    <row r="265" spans="1:9" ht="12.75">
      <c r="A265" s="81"/>
      <c r="B265" s="81"/>
      <c r="C265" s="95" t="s">
        <v>3</v>
      </c>
      <c r="D265" s="95" t="s">
        <v>4</v>
      </c>
      <c r="E265" s="95" t="s">
        <v>5</v>
      </c>
      <c r="F265" s="89"/>
      <c r="G265" s="95" t="s">
        <v>3</v>
      </c>
      <c r="H265" s="95" t="s">
        <v>4</v>
      </c>
      <c r="I265" s="95" t="s">
        <v>5</v>
      </c>
    </row>
    <row r="266" spans="1:9" ht="12.75">
      <c r="A266" s="7"/>
      <c r="B266" s="10" t="s">
        <v>166</v>
      </c>
      <c r="C266" s="16"/>
      <c r="D266" s="16"/>
      <c r="E266" s="9"/>
      <c r="G266" s="16"/>
      <c r="H266" s="16"/>
      <c r="I266" s="9"/>
    </row>
    <row r="267" spans="1:9" ht="12.75">
      <c r="A267" s="7"/>
      <c r="B267" s="48" t="s">
        <v>167</v>
      </c>
      <c r="C267" s="16"/>
      <c r="D267" s="16"/>
      <c r="E267" s="9"/>
      <c r="G267" s="16"/>
      <c r="H267" s="16"/>
      <c r="I267" s="9"/>
    </row>
    <row r="268" spans="1:9" ht="12.75">
      <c r="A268" s="31"/>
      <c r="B268" s="48" t="s">
        <v>168</v>
      </c>
      <c r="C268" s="16">
        <v>0</v>
      </c>
      <c r="D268" s="19">
        <v>0</v>
      </c>
      <c r="E268" s="15">
        <f>SUM(C268*D268)</f>
        <v>0</v>
      </c>
      <c r="G268" s="16">
        <v>0</v>
      </c>
      <c r="H268" s="19">
        <v>0</v>
      </c>
      <c r="I268" s="15">
        <f>SUM(G268*H268)</f>
        <v>0</v>
      </c>
    </row>
    <row r="269" spans="1:9" ht="12.75">
      <c r="A269" s="31"/>
      <c r="B269" s="48" t="s">
        <v>169</v>
      </c>
      <c r="C269" s="16">
        <v>0</v>
      </c>
      <c r="D269" s="19">
        <v>0</v>
      </c>
      <c r="E269" s="15">
        <f>SUM(C269*D269)</f>
        <v>0</v>
      </c>
      <c r="G269" s="16">
        <v>0</v>
      </c>
      <c r="H269" s="19">
        <v>0</v>
      </c>
      <c r="I269" s="15">
        <f>SUM(G269*H269)</f>
        <v>0</v>
      </c>
    </row>
    <row r="270" spans="1:9" ht="12.75">
      <c r="A270" s="9"/>
      <c r="B270" s="48" t="s">
        <v>170</v>
      </c>
      <c r="C270" s="8" t="s">
        <v>0</v>
      </c>
      <c r="D270" s="12" t="s">
        <v>0</v>
      </c>
      <c r="E270" s="24" t="s">
        <v>0</v>
      </c>
      <c r="G270" s="8" t="s">
        <v>0</v>
      </c>
      <c r="H270" s="12" t="s">
        <v>0</v>
      </c>
      <c r="I270" s="24" t="s">
        <v>0</v>
      </c>
    </row>
    <row r="271" spans="1:9" ht="12.75">
      <c r="A271" s="31"/>
      <c r="B271" s="48" t="s">
        <v>10</v>
      </c>
      <c r="C271" s="16">
        <v>0</v>
      </c>
      <c r="D271" s="19">
        <v>0</v>
      </c>
      <c r="E271" s="15">
        <f aca="true" t="shared" si="15" ref="E271:E276">SUM(C271*D271)</f>
        <v>0</v>
      </c>
      <c r="G271" s="16">
        <v>0</v>
      </c>
      <c r="H271" s="19">
        <v>0</v>
      </c>
      <c r="I271" s="15">
        <f aca="true" t="shared" si="16" ref="I271:I276">SUM(G271*H271)</f>
        <v>0</v>
      </c>
    </row>
    <row r="272" spans="1:9" ht="12.75">
      <c r="A272" s="31"/>
      <c r="B272" s="48" t="s">
        <v>299</v>
      </c>
      <c r="C272" s="16">
        <v>0</v>
      </c>
      <c r="D272" s="19">
        <v>0</v>
      </c>
      <c r="E272" s="15">
        <f t="shared" si="15"/>
        <v>0</v>
      </c>
      <c r="G272" s="16">
        <f>SUM(I21)</f>
        <v>37675</v>
      </c>
      <c r="H272" s="102">
        <v>0.03</v>
      </c>
      <c r="I272" s="15">
        <f t="shared" si="16"/>
        <v>1130.25</v>
      </c>
    </row>
    <row r="273" spans="1:9" ht="12.75">
      <c r="A273" s="31"/>
      <c r="B273" s="48" t="s">
        <v>171</v>
      </c>
      <c r="C273" s="16">
        <v>0</v>
      </c>
      <c r="D273" s="19">
        <v>0</v>
      </c>
      <c r="E273" s="15">
        <f t="shared" si="15"/>
        <v>0</v>
      </c>
      <c r="G273" s="16">
        <v>0</v>
      </c>
      <c r="H273" s="104">
        <v>0</v>
      </c>
      <c r="I273" s="15">
        <f t="shared" si="16"/>
        <v>0</v>
      </c>
    </row>
    <row r="274" spans="1:9" ht="12.75">
      <c r="A274" s="31"/>
      <c r="B274" s="48" t="s">
        <v>172</v>
      </c>
      <c r="C274" s="16">
        <v>0</v>
      </c>
      <c r="D274" s="19">
        <v>0</v>
      </c>
      <c r="E274" s="15">
        <f t="shared" si="15"/>
        <v>0</v>
      </c>
      <c r="G274" s="16">
        <v>0</v>
      </c>
      <c r="H274" s="19">
        <v>0</v>
      </c>
      <c r="I274" s="15">
        <f t="shared" si="16"/>
        <v>0</v>
      </c>
    </row>
    <row r="275" spans="1:9" ht="12.75">
      <c r="A275" s="31"/>
      <c r="B275" s="48" t="s">
        <v>173</v>
      </c>
      <c r="C275" s="16">
        <v>0</v>
      </c>
      <c r="D275" s="19">
        <v>0</v>
      </c>
      <c r="E275" s="15">
        <f t="shared" si="15"/>
        <v>0</v>
      </c>
      <c r="G275" s="16">
        <v>0</v>
      </c>
      <c r="H275" s="19">
        <v>0</v>
      </c>
      <c r="I275" s="15">
        <f t="shared" si="16"/>
        <v>0</v>
      </c>
    </row>
    <row r="276" spans="1:9" ht="12.75">
      <c r="A276" s="31"/>
      <c r="B276" s="50" t="s">
        <v>10</v>
      </c>
      <c r="C276" s="16">
        <v>0</v>
      </c>
      <c r="D276" s="19">
        <v>0</v>
      </c>
      <c r="E276" s="15">
        <f t="shared" si="15"/>
        <v>0</v>
      </c>
      <c r="G276" s="16">
        <v>0</v>
      </c>
      <c r="H276" s="19">
        <v>0</v>
      </c>
      <c r="I276" s="15">
        <f t="shared" si="16"/>
        <v>0</v>
      </c>
    </row>
    <row r="277" spans="1:9" ht="12.75">
      <c r="A277" s="31"/>
      <c r="B277" s="51" t="s">
        <v>295</v>
      </c>
      <c r="C277" s="16">
        <v>0</v>
      </c>
      <c r="D277" s="19">
        <v>0</v>
      </c>
      <c r="E277" s="15">
        <f>SUM(C277*D277)</f>
        <v>0</v>
      </c>
      <c r="G277" s="16">
        <f>SUM(G21)</f>
        <v>90</v>
      </c>
      <c r="H277" s="19">
        <v>3</v>
      </c>
      <c r="I277" s="15">
        <f>SUM(G277*H277)</f>
        <v>270</v>
      </c>
    </row>
    <row r="278" spans="1:9" ht="12.75">
      <c r="A278" s="31"/>
      <c r="B278" s="48" t="s">
        <v>174</v>
      </c>
      <c r="C278" s="16">
        <v>0</v>
      </c>
      <c r="D278" s="17">
        <v>10000</v>
      </c>
      <c r="E278" s="15">
        <f>SUM(C278*D278)</f>
        <v>0</v>
      </c>
      <c r="G278" s="16">
        <v>0</v>
      </c>
      <c r="H278" s="17">
        <v>10000</v>
      </c>
      <c r="I278" s="15">
        <f>SUM(G278*H278)</f>
        <v>0</v>
      </c>
    </row>
    <row r="279" spans="1:9" ht="12.75">
      <c r="A279" s="11" t="s">
        <v>283</v>
      </c>
      <c r="B279" s="10" t="s">
        <v>259</v>
      </c>
      <c r="C279" s="16"/>
      <c r="D279" s="17"/>
      <c r="E279" s="71">
        <f>SUM(E267:E278)</f>
        <v>0</v>
      </c>
      <c r="F279" s="72"/>
      <c r="G279" s="56"/>
      <c r="H279" s="56"/>
      <c r="I279" s="71">
        <f>SUM(I267:I278)</f>
        <v>1400.25</v>
      </c>
    </row>
    <row r="280" spans="1:9" ht="12.75">
      <c r="A280" s="9"/>
      <c r="B280" s="7" t="s">
        <v>0</v>
      </c>
      <c r="C280" s="16"/>
      <c r="D280" s="17"/>
      <c r="E280" s="9"/>
      <c r="G280" s="16"/>
      <c r="H280" s="17"/>
      <c r="I280" s="9"/>
    </row>
    <row r="281" spans="1:9" ht="12.75">
      <c r="A281" s="7"/>
      <c r="B281" s="13" t="s">
        <v>267</v>
      </c>
      <c r="C281" s="16"/>
      <c r="D281" s="17"/>
      <c r="E281" s="20"/>
      <c r="G281" s="16"/>
      <c r="H281" s="17"/>
      <c r="I281" s="20"/>
    </row>
    <row r="282" spans="1:9" ht="12.75">
      <c r="A282" s="31"/>
      <c r="B282" s="51" t="s">
        <v>261</v>
      </c>
      <c r="C282" s="16">
        <v>0</v>
      </c>
      <c r="D282" s="19">
        <v>0</v>
      </c>
      <c r="E282" s="15">
        <f>SUM(C282*D282)</f>
        <v>0</v>
      </c>
      <c r="G282" s="16">
        <v>1</v>
      </c>
      <c r="H282" s="17">
        <v>1000</v>
      </c>
      <c r="I282" s="15">
        <f>SUM(G282*H282)</f>
        <v>1000</v>
      </c>
    </row>
    <row r="283" spans="1:9" ht="12.75">
      <c r="A283" s="31"/>
      <c r="B283" s="52" t="s">
        <v>262</v>
      </c>
      <c r="C283" s="16">
        <v>0</v>
      </c>
      <c r="D283" s="19">
        <v>0</v>
      </c>
      <c r="E283" s="15">
        <f>SUM(C283*D283)</f>
        <v>0</v>
      </c>
      <c r="G283" s="16">
        <v>0</v>
      </c>
      <c r="H283" s="17">
        <v>0</v>
      </c>
      <c r="I283" s="15">
        <f>SUM(G283*H283)</f>
        <v>0</v>
      </c>
    </row>
    <row r="284" spans="1:9" ht="12.75">
      <c r="A284" s="31"/>
      <c r="B284" s="49" t="s">
        <v>175</v>
      </c>
      <c r="C284" s="16">
        <v>0</v>
      </c>
      <c r="D284" s="19">
        <v>0</v>
      </c>
      <c r="E284" s="15">
        <f>SUM(C284*D284)</f>
        <v>0</v>
      </c>
      <c r="G284" s="16">
        <v>0</v>
      </c>
      <c r="H284" s="17">
        <v>0</v>
      </c>
      <c r="I284" s="15">
        <f>SUM(G284*H284)</f>
        <v>0</v>
      </c>
    </row>
    <row r="285" spans="1:9" ht="12.75">
      <c r="A285" s="31"/>
      <c r="B285" s="14" t="s">
        <v>296</v>
      </c>
      <c r="C285" s="16"/>
      <c r="D285" s="17"/>
      <c r="E285" s="20"/>
      <c r="G285" s="16"/>
      <c r="H285" s="17"/>
      <c r="I285" s="20"/>
    </row>
    <row r="286" spans="1:9" ht="12.75">
      <c r="A286" s="31"/>
      <c r="B286" s="49" t="s">
        <v>296</v>
      </c>
      <c r="C286" s="16">
        <v>0</v>
      </c>
      <c r="D286" s="19">
        <v>0</v>
      </c>
      <c r="E286" s="15">
        <f>SUM(C286*D286)</f>
        <v>0</v>
      </c>
      <c r="G286" s="16">
        <v>0</v>
      </c>
      <c r="H286" s="17">
        <v>0</v>
      </c>
      <c r="I286" s="15">
        <f>SUM(G286*H286)</f>
        <v>0</v>
      </c>
    </row>
    <row r="287" spans="1:9" ht="12.75">
      <c r="A287" s="31"/>
      <c r="B287" s="49" t="s">
        <v>176</v>
      </c>
      <c r="C287" s="16">
        <v>0</v>
      </c>
      <c r="D287" s="19">
        <v>0</v>
      </c>
      <c r="E287" s="15">
        <f>SUM(C287*D287)</f>
        <v>0</v>
      </c>
      <c r="G287" s="16">
        <v>0</v>
      </c>
      <c r="H287" s="17">
        <v>0</v>
      </c>
      <c r="I287" s="15">
        <f>SUM(G287*H287)</f>
        <v>0</v>
      </c>
    </row>
    <row r="288" spans="1:9" ht="12.75">
      <c r="A288" s="31"/>
      <c r="B288" s="49" t="s">
        <v>176</v>
      </c>
      <c r="C288" s="16">
        <v>0</v>
      </c>
      <c r="D288" s="19">
        <v>0</v>
      </c>
      <c r="E288" s="15">
        <f>SUM(C288*D288)</f>
        <v>0</v>
      </c>
      <c r="G288" s="16">
        <v>0</v>
      </c>
      <c r="H288" s="17">
        <v>0</v>
      </c>
      <c r="I288" s="15">
        <f>SUM(G288*H288)</f>
        <v>0</v>
      </c>
    </row>
    <row r="289" spans="1:9" ht="12.75">
      <c r="A289" s="11" t="s">
        <v>285</v>
      </c>
      <c r="B289" s="10" t="s">
        <v>268</v>
      </c>
      <c r="C289" s="9"/>
      <c r="D289" s="15"/>
      <c r="E289" s="18">
        <f>SUM(E282:E288)</f>
        <v>0</v>
      </c>
      <c r="G289" s="16"/>
      <c r="H289" s="17"/>
      <c r="I289" s="18">
        <f>SUM(I282:I288)</f>
        <v>1000</v>
      </c>
    </row>
    <row r="290" spans="1:9" ht="12.75">
      <c r="A290" s="9"/>
      <c r="B290" s="9"/>
      <c r="C290" s="9"/>
      <c r="D290" s="15"/>
      <c r="E290" s="15"/>
      <c r="G290" s="16"/>
      <c r="H290" s="17"/>
      <c r="I290" s="15"/>
    </row>
    <row r="291" spans="1:9" ht="12.75">
      <c r="A291" s="7"/>
      <c r="B291" s="14" t="s">
        <v>177</v>
      </c>
      <c r="C291" s="9"/>
      <c r="D291" s="15"/>
      <c r="E291" s="15"/>
      <c r="G291" s="16"/>
      <c r="H291" s="17"/>
      <c r="I291" s="15"/>
    </row>
    <row r="292" spans="1:9" ht="12.75">
      <c r="A292" s="9"/>
      <c r="B292" s="48" t="s">
        <v>297</v>
      </c>
      <c r="C292" s="9"/>
      <c r="D292" s="15"/>
      <c r="E292" s="15"/>
      <c r="G292" s="16"/>
      <c r="H292" s="17"/>
      <c r="I292" s="15"/>
    </row>
    <row r="293" spans="1:9" ht="12.75">
      <c r="A293" s="31"/>
      <c r="B293" s="49" t="s">
        <v>316</v>
      </c>
      <c r="C293" s="17">
        <v>0</v>
      </c>
      <c r="D293" s="28">
        <v>0.17</v>
      </c>
      <c r="E293" s="112">
        <f>E412</f>
        <v>0</v>
      </c>
      <c r="G293" s="17">
        <f>(I113+I128+I141+I157+I167+I215+I246+I263+I279+I289)</f>
        <v>44467.16</v>
      </c>
      <c r="H293" s="28">
        <v>0.17</v>
      </c>
      <c r="I293" s="113">
        <f>SUM(G293*H293)</f>
        <v>7559.417200000001</v>
      </c>
    </row>
    <row r="294" spans="1:9" ht="12.75">
      <c r="A294" s="11" t="s">
        <v>286</v>
      </c>
      <c r="B294" s="10" t="s">
        <v>270</v>
      </c>
      <c r="C294" s="9"/>
      <c r="D294" s="15"/>
      <c r="E294" s="18">
        <f>SUM(E293:E293)</f>
        <v>0</v>
      </c>
      <c r="G294" s="16"/>
      <c r="H294" s="17"/>
      <c r="I294" s="18">
        <f>SUM(I293:I293)</f>
        <v>7559.417200000001</v>
      </c>
    </row>
    <row r="295" spans="1:9" ht="12.75">
      <c r="A295" s="9"/>
      <c r="B295" s="9"/>
      <c r="C295" s="9"/>
      <c r="D295" s="15"/>
      <c r="E295" s="15"/>
      <c r="G295" s="16"/>
      <c r="H295" s="19"/>
      <c r="I295" s="15"/>
    </row>
    <row r="296" spans="1:9" ht="12.75">
      <c r="A296" s="7"/>
      <c r="B296" s="10" t="s">
        <v>178</v>
      </c>
      <c r="C296" s="9"/>
      <c r="D296" s="15"/>
      <c r="E296" s="15">
        <f>SUM(E113,E128,E141,E157,E167,E215,E246,E263,E279,E289,E294)</f>
        <v>0</v>
      </c>
      <c r="G296" s="16"/>
      <c r="H296" s="19"/>
      <c r="I296" s="15">
        <f>SUM(I113,I128,I141,I157,I167,I215,I246,I263,I279,I289,I294)</f>
        <v>52026.57720000001</v>
      </c>
    </row>
    <row r="297" spans="1:9" ht="12.75">
      <c r="A297" s="31"/>
      <c r="B297" s="10" t="s">
        <v>179</v>
      </c>
      <c r="C297" s="15">
        <f>SUM(E296)</f>
        <v>0</v>
      </c>
      <c r="D297" s="29">
        <v>0.15</v>
      </c>
      <c r="E297" s="15">
        <f>SUM(C297*D297)</f>
        <v>0</v>
      </c>
      <c r="F297" s="2"/>
      <c r="G297" s="15">
        <f>SUM(I296)</f>
        <v>52026.57720000001</v>
      </c>
      <c r="H297" s="29">
        <v>0.15</v>
      </c>
      <c r="I297" s="15">
        <f>SUM(G297*H297)</f>
        <v>7803.986580000001</v>
      </c>
    </row>
    <row r="298" spans="1:9" ht="12.75">
      <c r="A298" s="7"/>
      <c r="B298" s="10" t="s">
        <v>180</v>
      </c>
      <c r="C298" s="9"/>
      <c r="D298" s="20"/>
      <c r="E298" s="18">
        <f>SUM(E296:E297)</f>
        <v>0</v>
      </c>
      <c r="F298" s="2"/>
      <c r="G298" s="16"/>
      <c r="H298" s="19"/>
      <c r="I298" s="18">
        <f>SUM(I296:I297)</f>
        <v>59830.56378000001</v>
      </c>
    </row>
    <row r="299" spans="1:9" ht="12.75">
      <c r="A299" s="9"/>
      <c r="B299" s="10" t="s">
        <v>181</v>
      </c>
      <c r="C299" s="9"/>
      <c r="D299" s="15"/>
      <c r="E299" s="20"/>
      <c r="G299" s="16"/>
      <c r="H299" s="19"/>
      <c r="I299" s="15"/>
    </row>
    <row r="300" spans="1:9" ht="12.75">
      <c r="A300" s="7"/>
      <c r="B300" s="48" t="s">
        <v>84</v>
      </c>
      <c r="C300" s="9"/>
      <c r="D300" s="15">
        <f>+E21</f>
        <v>0</v>
      </c>
      <c r="E300" s="29">
        <f>IF(D300&gt;0,(+D300/+D306),0)</f>
        <v>0</v>
      </c>
      <c r="G300" s="16"/>
      <c r="H300" s="15">
        <f>+I21</f>
        <v>37675</v>
      </c>
      <c r="I300" s="29">
        <f>IF(H300&gt;0,(+H300/+H306),0)</f>
        <v>0.6730683340777133</v>
      </c>
    </row>
    <row r="301" spans="1:9" ht="12.75">
      <c r="A301" s="7"/>
      <c r="B301" s="48" t="s">
        <v>16</v>
      </c>
      <c r="C301" s="9"/>
      <c r="D301" s="15">
        <f>+E26</f>
        <v>0</v>
      </c>
      <c r="E301" s="29">
        <f>IF(D301&gt;0,(+D301/+D306),0)</f>
        <v>0</v>
      </c>
      <c r="G301" s="16"/>
      <c r="H301" s="15">
        <f>+I26</f>
        <v>0</v>
      </c>
      <c r="I301" s="29">
        <f>IF(H301&gt;0,(+H301/+H306),0)</f>
        <v>0</v>
      </c>
    </row>
    <row r="302" spans="1:9" ht="12.75">
      <c r="A302" s="7"/>
      <c r="B302" s="48" t="s">
        <v>182</v>
      </c>
      <c r="C302" s="9"/>
      <c r="D302" s="15">
        <f>+E33</f>
        <v>0</v>
      </c>
      <c r="E302" s="29">
        <f>IF(D302&gt;0,(+D302/+D306),0)</f>
        <v>0</v>
      </c>
      <c r="G302" s="16"/>
      <c r="H302" s="15">
        <f>+I33</f>
        <v>0</v>
      </c>
      <c r="I302" s="29">
        <f>IF(H302&gt;0,(+H302/+H306),0)</f>
        <v>0</v>
      </c>
    </row>
    <row r="303" spans="1:9" ht="12.75">
      <c r="A303" s="7"/>
      <c r="B303" s="48" t="s">
        <v>136</v>
      </c>
      <c r="C303" s="9"/>
      <c r="D303" s="15">
        <f>+E46</f>
        <v>0</v>
      </c>
      <c r="E303" s="29">
        <f>IF(D303&gt;0,(+D303/+D306),0)</f>
        <v>0</v>
      </c>
      <c r="G303" s="16"/>
      <c r="H303" s="15">
        <f>+I46</f>
        <v>13300</v>
      </c>
      <c r="I303" s="29">
        <f>IF(H303&gt;0,(+H303/+H306),0)</f>
        <v>0.23760607414024118</v>
      </c>
    </row>
    <row r="304" spans="1:9" ht="12.75">
      <c r="A304" s="7"/>
      <c r="B304" s="48" t="s">
        <v>183</v>
      </c>
      <c r="C304" s="9"/>
      <c r="D304" s="15">
        <f>+E52</f>
        <v>0</v>
      </c>
      <c r="E304" s="29">
        <f>IF(D304&gt;0,(+D304/+D306),0)</f>
        <v>0</v>
      </c>
      <c r="G304" s="16"/>
      <c r="H304" s="15">
        <f>+I52</f>
        <v>0</v>
      </c>
      <c r="I304" s="29">
        <f>IF(H304&gt;0,(+H304/+H306),0)</f>
        <v>0</v>
      </c>
    </row>
    <row r="305" spans="1:9" ht="12.75">
      <c r="A305" s="7"/>
      <c r="B305" s="48" t="s">
        <v>184</v>
      </c>
      <c r="C305" s="9"/>
      <c r="D305" s="15">
        <f>+E58</f>
        <v>0</v>
      </c>
      <c r="E305" s="29">
        <f>IF(D305&gt;0,(+D305/+D306),0)</f>
        <v>0</v>
      </c>
      <c r="G305" s="16"/>
      <c r="H305" s="15">
        <f>+I58</f>
        <v>5000</v>
      </c>
      <c r="I305" s="29">
        <f>IF(H305&gt;0,(+H305/+H306),0)</f>
        <v>0.08932559178204555</v>
      </c>
    </row>
    <row r="306" spans="1:9" ht="12.75">
      <c r="A306" s="11" t="s">
        <v>275</v>
      </c>
      <c r="B306" s="48" t="s">
        <v>185</v>
      </c>
      <c r="C306" s="9"/>
      <c r="D306" s="15">
        <f>(E60)</f>
        <v>0</v>
      </c>
      <c r="E306" s="9"/>
      <c r="G306" s="16"/>
      <c r="H306" s="15">
        <f>(I60)</f>
        <v>55975</v>
      </c>
      <c r="I306" s="9"/>
    </row>
    <row r="307" spans="1:9" ht="12.75">
      <c r="A307" s="9"/>
      <c r="B307" s="9"/>
      <c r="C307" s="9"/>
      <c r="D307" s="15"/>
      <c r="E307" s="9"/>
      <c r="G307" s="16"/>
      <c r="H307" s="20"/>
      <c r="I307" s="9"/>
    </row>
    <row r="308" spans="1:9" ht="12.75">
      <c r="A308" s="9"/>
      <c r="B308" s="10" t="s">
        <v>186</v>
      </c>
      <c r="C308" s="9"/>
      <c r="D308" s="15"/>
      <c r="E308" s="9"/>
      <c r="G308" s="16"/>
      <c r="H308" s="20"/>
      <c r="I308" s="9"/>
    </row>
    <row r="309" spans="1:9" ht="12.75">
      <c r="A309" s="11" t="s">
        <v>277</v>
      </c>
      <c r="B309" s="48" t="s">
        <v>33</v>
      </c>
      <c r="C309" s="9"/>
      <c r="D309" s="15">
        <f>+E113</f>
        <v>0</v>
      </c>
      <c r="E309" s="29">
        <f>IF(D309&gt;0,(+D309/+D322),0)</f>
        <v>0</v>
      </c>
      <c r="G309" s="16"/>
      <c r="H309" s="15">
        <f>+I113</f>
        <v>1883</v>
      </c>
      <c r="I309" s="29">
        <f>IF(H309&gt;0,(+H309/+H322),0)</f>
        <v>0.03147220886842861</v>
      </c>
    </row>
    <row r="310" spans="1:9" ht="12.75">
      <c r="A310" s="11" t="s">
        <v>278</v>
      </c>
      <c r="B310" s="48" t="s">
        <v>187</v>
      </c>
      <c r="C310" s="9"/>
      <c r="D310" s="15">
        <f>+E128</f>
        <v>0</v>
      </c>
      <c r="E310" s="29">
        <f>IF(D310&gt;0,(+D310/+D322),0)</f>
        <v>0</v>
      </c>
      <c r="G310" s="16"/>
      <c r="H310" s="15">
        <f>+I128</f>
        <v>0</v>
      </c>
      <c r="I310" s="29">
        <f>IF(H310&gt;0,(+H310/+H322),0)</f>
        <v>0</v>
      </c>
    </row>
    <row r="311" spans="1:9" ht="12.75">
      <c r="A311" s="11" t="s">
        <v>279</v>
      </c>
      <c r="B311" s="48" t="s">
        <v>84</v>
      </c>
      <c r="C311" s="9"/>
      <c r="D311" s="15">
        <f>+E141</f>
        <v>0</v>
      </c>
      <c r="E311" s="29">
        <f>IF(D311&gt;0,(+D311/+D322),0)</f>
        <v>0</v>
      </c>
      <c r="G311" s="16"/>
      <c r="H311" s="15">
        <f>+I141</f>
        <v>1310</v>
      </c>
      <c r="I311" s="29">
        <f>IF(H311&gt;0,(+H311/+H322),0)</f>
        <v>0.02189516389678252</v>
      </c>
    </row>
    <row r="312" spans="1:9" ht="12.75">
      <c r="A312" s="11" t="s">
        <v>280</v>
      </c>
      <c r="B312" s="48" t="s">
        <v>188</v>
      </c>
      <c r="C312" s="9"/>
      <c r="D312" s="15">
        <f>+E157</f>
        <v>0</v>
      </c>
      <c r="E312" s="29">
        <f>IF(D312&gt;0,(+D312/+D322),0)</f>
        <v>0</v>
      </c>
      <c r="G312" s="16"/>
      <c r="H312" s="15">
        <f>+I157</f>
        <v>4395.66</v>
      </c>
      <c r="I312" s="29">
        <f>IF(H312&gt;0,(+H312/+H322),0)</f>
        <v>0.07346847033170308</v>
      </c>
    </row>
    <row r="313" spans="1:9" ht="12.75">
      <c r="A313" s="11" t="s">
        <v>281</v>
      </c>
      <c r="B313" s="48" t="s">
        <v>189</v>
      </c>
      <c r="C313" s="9"/>
      <c r="D313" s="15">
        <f>+E167</f>
        <v>0</v>
      </c>
      <c r="E313" s="29">
        <f>IF(D313&gt;0,(+D313/+D322),0)</f>
        <v>0</v>
      </c>
      <c r="G313" s="16"/>
      <c r="H313" s="15">
        <f>+I167</f>
        <v>19660.5</v>
      </c>
      <c r="I313" s="29">
        <f>IF(H313&gt;0,(+H313/+H322),0)</f>
        <v>0.32860295404022344</v>
      </c>
    </row>
    <row r="314" spans="1:9" ht="12.75">
      <c r="A314" s="11" t="s">
        <v>282</v>
      </c>
      <c r="B314" s="48" t="s">
        <v>114</v>
      </c>
      <c r="C314" s="9"/>
      <c r="D314" s="15">
        <f>+E215</f>
        <v>0</v>
      </c>
      <c r="E314" s="29">
        <f>IF(D314&gt;0,(+D314/+D322),0)</f>
        <v>0</v>
      </c>
      <c r="G314" s="16"/>
      <c r="H314" s="15">
        <f>+I215</f>
        <v>7720</v>
      </c>
      <c r="I314" s="29">
        <f>IF(H314&gt;0,(+H314/+H322),0)</f>
        <v>0.1290310422008863</v>
      </c>
    </row>
    <row r="315" spans="1:9" ht="12.75">
      <c r="A315" s="11" t="s">
        <v>288</v>
      </c>
      <c r="B315" s="48" t="s">
        <v>136</v>
      </c>
      <c r="C315" s="9"/>
      <c r="D315" s="15">
        <f>+E246</f>
        <v>0</v>
      </c>
      <c r="E315" s="29">
        <f>IF(D315&gt;0,(+D315/+D322),0)</f>
        <v>0</v>
      </c>
      <c r="G315" s="16"/>
      <c r="H315" s="15">
        <f>+I246</f>
        <v>7097.75</v>
      </c>
      <c r="I315" s="29">
        <f>IF(H315&gt;0,(+H315/+H322),0)</f>
        <v>0.11863083934991459</v>
      </c>
    </row>
    <row r="316" spans="1:9" ht="12.75">
      <c r="A316" s="11" t="s">
        <v>284</v>
      </c>
      <c r="B316" s="48" t="s">
        <v>183</v>
      </c>
      <c r="C316" s="9"/>
      <c r="D316" s="15">
        <f>+E263</f>
        <v>0</v>
      </c>
      <c r="E316" s="29">
        <f>IF(D316&gt;0,(+D316/+D322),0)</f>
        <v>0</v>
      </c>
      <c r="G316" s="16"/>
      <c r="H316" s="15">
        <f>+I263</f>
        <v>0</v>
      </c>
      <c r="I316" s="29">
        <f>IF(H316&gt;0,(+H316/+H322),0)</f>
        <v>0</v>
      </c>
    </row>
    <row r="317" spans="1:9" ht="12.75">
      <c r="A317" s="11" t="s">
        <v>283</v>
      </c>
      <c r="B317" s="48" t="s">
        <v>166</v>
      </c>
      <c r="C317" s="9"/>
      <c r="D317" s="15">
        <f>+E279</f>
        <v>0</v>
      </c>
      <c r="E317" s="29">
        <f>IF(D317&gt;0,(+D317/+D322),0)</f>
        <v>0</v>
      </c>
      <c r="G317" s="16"/>
      <c r="H317" s="15">
        <f>+I279</f>
        <v>1400.25</v>
      </c>
      <c r="I317" s="29">
        <f>IF(H317&gt;0,(+H317/+H322),0)</f>
        <v>0.023403590264480703</v>
      </c>
    </row>
    <row r="318" spans="1:9" ht="12.75">
      <c r="A318" s="11" t="s">
        <v>285</v>
      </c>
      <c r="B318" s="48" t="s">
        <v>260</v>
      </c>
      <c r="C318" s="9"/>
      <c r="D318" s="15">
        <f>+E289</f>
        <v>0</v>
      </c>
      <c r="E318" s="29">
        <f>IF(D318&gt;0,(+D318/+D324),0)</f>
        <v>0</v>
      </c>
      <c r="G318" s="16"/>
      <c r="H318" s="15">
        <f>+I289</f>
        <v>1000</v>
      </c>
      <c r="I318" s="29">
        <f>IF(H318&gt;0,(+H318/+H324),0)</f>
        <v>0.01786511835640911</v>
      </c>
    </row>
    <row r="319" spans="1:9" ht="12.75">
      <c r="A319" s="11" t="s">
        <v>286</v>
      </c>
      <c r="B319" s="48" t="s">
        <v>269</v>
      </c>
      <c r="C319" s="9"/>
      <c r="D319" s="15">
        <f>+E294</f>
        <v>0</v>
      </c>
      <c r="E319" s="29">
        <f>IF(D319&gt;0,(+D319/+D322),0)</f>
        <v>0</v>
      </c>
      <c r="G319" s="16"/>
      <c r="H319" s="15">
        <f>+I294</f>
        <v>7559.417200000001</v>
      </c>
      <c r="I319" s="29">
        <f>IF(H319&gt;0,(+H319/+H322),0)</f>
        <v>0.12634708286882199</v>
      </c>
    </row>
    <row r="320" spans="1:9" ht="12.75">
      <c r="A320" s="31"/>
      <c r="B320" s="48" t="s">
        <v>190</v>
      </c>
      <c r="C320" s="9"/>
      <c r="D320" s="15">
        <f>+E296</f>
        <v>0</v>
      </c>
      <c r="E320" s="30" t="s">
        <v>0</v>
      </c>
      <c r="G320" s="16"/>
      <c r="H320" s="15">
        <f>+I296</f>
        <v>52026.57720000001</v>
      </c>
      <c r="I320" s="30" t="s">
        <v>0</v>
      </c>
    </row>
    <row r="321" spans="1:9" ht="12.75">
      <c r="A321" s="31"/>
      <c r="B321" s="48" t="s">
        <v>191</v>
      </c>
      <c r="C321" s="9"/>
      <c r="D321" s="15">
        <f>+E297</f>
        <v>0</v>
      </c>
      <c r="E321" s="29">
        <f>IF(D321&gt;0,(+D321/+D322),0)</f>
        <v>0</v>
      </c>
      <c r="G321" s="16"/>
      <c r="H321" s="15">
        <f>+I297</f>
        <v>7803.986580000001</v>
      </c>
      <c r="I321" s="29">
        <f>IF(H321&gt;0,(+H321/+H322),0)</f>
        <v>0.13043478260869565</v>
      </c>
    </row>
    <row r="322" spans="1:9" ht="12.75">
      <c r="A322" s="31"/>
      <c r="B322" s="48" t="s">
        <v>192</v>
      </c>
      <c r="C322" s="9"/>
      <c r="D322" s="15">
        <f>SUM(D320:D321)</f>
        <v>0</v>
      </c>
      <c r="E322" s="29">
        <f>SUM(E309:E321)</f>
        <v>0</v>
      </c>
      <c r="G322" s="16"/>
      <c r="H322" s="15">
        <f>SUM(H320:H321)</f>
        <v>59830.56378000001</v>
      </c>
      <c r="I322" s="29">
        <f>SUM(I309:I321)</f>
        <v>1.001151252786346</v>
      </c>
    </row>
    <row r="323" spans="1:9" ht="12.75">
      <c r="A323" s="9"/>
      <c r="B323" s="53"/>
      <c r="C323" s="9"/>
      <c r="D323" s="15"/>
      <c r="E323" s="9"/>
      <c r="G323" s="9"/>
      <c r="H323" s="20"/>
      <c r="I323" s="9"/>
    </row>
    <row r="324" spans="1:9" ht="12.75">
      <c r="A324" s="7"/>
      <c r="B324" s="48" t="s">
        <v>185</v>
      </c>
      <c r="C324" s="9"/>
      <c r="D324" s="15">
        <f>+D306</f>
        <v>0</v>
      </c>
      <c r="E324" s="9"/>
      <c r="G324" s="9"/>
      <c r="H324" s="15">
        <f>+H306</f>
        <v>55975</v>
      </c>
      <c r="I324" s="9"/>
    </row>
    <row r="325" spans="1:9" ht="12.75">
      <c r="A325" s="31"/>
      <c r="B325" s="48" t="s">
        <v>192</v>
      </c>
      <c r="C325" s="9"/>
      <c r="D325" s="15">
        <f>+D322</f>
        <v>0</v>
      </c>
      <c r="E325" s="9"/>
      <c r="G325" s="9"/>
      <c r="H325" s="15">
        <f>+H322</f>
        <v>59830.56378000001</v>
      </c>
      <c r="I325" s="9"/>
    </row>
    <row r="326" spans="1:9" ht="12.75">
      <c r="A326" s="9"/>
      <c r="B326" s="48" t="s">
        <v>193</v>
      </c>
      <c r="C326" s="9"/>
      <c r="D326" s="15">
        <f>+D324-D325</f>
        <v>0</v>
      </c>
      <c r="E326" s="9"/>
      <c r="G326" s="9"/>
      <c r="H326" s="15">
        <f>+H324-H325</f>
        <v>-3855.5637800000113</v>
      </c>
      <c r="I326" s="9"/>
    </row>
    <row r="327" spans="1:9" ht="12.75">
      <c r="A327" s="9"/>
      <c r="B327" s="9"/>
      <c r="C327" s="9"/>
      <c r="D327" s="9"/>
      <c r="E327" s="15"/>
      <c r="G327" s="9"/>
      <c r="H327" s="20"/>
      <c r="I327" s="9"/>
    </row>
    <row r="328" spans="1:9" ht="12.75">
      <c r="A328" s="9"/>
      <c r="B328" s="10" t="s">
        <v>194</v>
      </c>
      <c r="C328" s="9"/>
      <c r="D328" s="9"/>
      <c r="E328" s="9"/>
      <c r="G328" s="9"/>
      <c r="H328" s="20"/>
      <c r="I328" s="9"/>
    </row>
    <row r="329" spans="1:9" ht="12.75">
      <c r="A329" s="9"/>
      <c r="B329" s="7" t="s">
        <v>136</v>
      </c>
      <c r="C329" s="9"/>
      <c r="D329" s="9"/>
      <c r="E329" s="9"/>
      <c r="G329" s="9"/>
      <c r="H329" s="20"/>
      <c r="I329" s="9"/>
    </row>
    <row r="330" spans="1:9" ht="12.75">
      <c r="A330" s="9"/>
      <c r="B330" s="48" t="s">
        <v>195</v>
      </c>
      <c r="C330" s="9"/>
      <c r="D330" s="15">
        <f>+E46</f>
        <v>0</v>
      </c>
      <c r="E330" s="9"/>
      <c r="G330" s="9"/>
      <c r="H330" s="15">
        <f>+I46</f>
        <v>13300</v>
      </c>
      <c r="I330" s="9"/>
    </row>
    <row r="331" spans="1:9" ht="12.75">
      <c r="A331" s="9"/>
      <c r="B331" s="48" t="s">
        <v>196</v>
      </c>
      <c r="C331" s="9"/>
      <c r="D331" s="15">
        <f>+E243</f>
        <v>0</v>
      </c>
      <c r="E331" s="9"/>
      <c r="G331" s="9"/>
      <c r="H331" s="15">
        <f>+I243</f>
        <v>2972.75</v>
      </c>
      <c r="I331" s="9"/>
    </row>
    <row r="332" spans="1:9" ht="12.75">
      <c r="A332" s="9"/>
      <c r="B332" s="48" t="s">
        <v>197</v>
      </c>
      <c r="C332" s="9"/>
      <c r="D332" s="15">
        <f>+E233</f>
        <v>0</v>
      </c>
      <c r="E332" s="9"/>
      <c r="G332" s="9"/>
      <c r="H332" s="15">
        <f>+I233</f>
        <v>4125</v>
      </c>
      <c r="I332" s="9"/>
    </row>
    <row r="333" spans="1:9" ht="12.75">
      <c r="A333" s="9"/>
      <c r="B333" s="48" t="s">
        <v>192</v>
      </c>
      <c r="C333" s="9"/>
      <c r="D333" s="15">
        <f>+E246</f>
        <v>0</v>
      </c>
      <c r="E333" s="9"/>
      <c r="G333" s="9"/>
      <c r="H333" s="15">
        <f>+I246</f>
        <v>7097.75</v>
      </c>
      <c r="I333" s="9"/>
    </row>
    <row r="334" spans="1:9" ht="12.75">
      <c r="A334" s="9"/>
      <c r="B334" s="48" t="s">
        <v>193</v>
      </c>
      <c r="C334" s="9"/>
      <c r="D334" s="15">
        <f>+D330-D333</f>
        <v>0</v>
      </c>
      <c r="E334" s="9"/>
      <c r="G334" s="9"/>
      <c r="H334" s="15">
        <f>+H330-H333</f>
        <v>6202.25</v>
      </c>
      <c r="I334" s="9"/>
    </row>
    <row r="335" spans="1:9" ht="12.75">
      <c r="A335" s="9"/>
      <c r="B335" s="48" t="s">
        <v>198</v>
      </c>
      <c r="C335" s="9"/>
      <c r="D335" s="15">
        <f>IF(D330&gt;0,(+D330/+C46),0)</f>
        <v>0</v>
      </c>
      <c r="E335" s="9"/>
      <c r="G335" s="9"/>
      <c r="H335" s="15">
        <f>IF(H330&gt;0,(+H330/+G46),0)</f>
        <v>266</v>
      </c>
      <c r="I335" s="9"/>
    </row>
    <row r="336" spans="1:9" ht="12.75">
      <c r="A336" s="9"/>
      <c r="B336" s="48" t="s">
        <v>199</v>
      </c>
      <c r="C336" s="9"/>
      <c r="D336" s="15">
        <f>IF(D331&gt;0,(+D331/+C46),0)</f>
        <v>0</v>
      </c>
      <c r="E336" s="9"/>
      <c r="G336" s="9"/>
      <c r="H336" s="15">
        <f>IF(H331&gt;0,(+H331/+G46),0)</f>
        <v>59.455</v>
      </c>
      <c r="I336" s="9"/>
    </row>
    <row r="337" spans="1:9" ht="12.75">
      <c r="A337" s="9"/>
      <c r="B337" s="48" t="s">
        <v>200</v>
      </c>
      <c r="C337" s="9"/>
      <c r="D337" s="31">
        <f>IF(D332&gt;0,((+D332)/(D335-D336)),0)</f>
        <v>0</v>
      </c>
      <c r="E337" s="9"/>
      <c r="G337" s="9"/>
      <c r="H337" s="31">
        <f>IF(H332&gt;0,((+H332)/(H335-H336)),0)</f>
        <v>19.971434796291362</v>
      </c>
      <c r="I337" s="9"/>
    </row>
    <row r="338" spans="1:9" ht="12.75">
      <c r="A338" s="9"/>
      <c r="B338" s="48" t="s">
        <v>0</v>
      </c>
      <c r="C338" s="9"/>
      <c r="D338" s="9"/>
      <c r="E338" s="9"/>
      <c r="G338" s="9"/>
      <c r="H338" s="20"/>
      <c r="I338" s="9"/>
    </row>
    <row r="339" spans="1:9" ht="12.75">
      <c r="A339" s="9"/>
      <c r="B339" s="48" t="s">
        <v>201</v>
      </c>
      <c r="C339" s="9"/>
      <c r="D339" s="9"/>
      <c r="E339" s="9"/>
      <c r="G339" s="9"/>
      <c r="H339" s="20"/>
      <c r="I339" s="9"/>
    </row>
    <row r="340" spans="1:9" ht="12.75">
      <c r="A340" s="9"/>
      <c r="B340" s="48" t="s">
        <v>195</v>
      </c>
      <c r="C340" s="9"/>
      <c r="D340" s="15">
        <f>+D306</f>
        <v>0</v>
      </c>
      <c r="E340" s="9"/>
      <c r="G340" s="9"/>
      <c r="H340" s="15">
        <f>+H306</f>
        <v>55975</v>
      </c>
      <c r="I340" s="9"/>
    </row>
    <row r="341" spans="1:9" ht="12.75">
      <c r="A341" s="9"/>
      <c r="B341" s="48" t="s">
        <v>196</v>
      </c>
      <c r="C341" s="9"/>
      <c r="D341" s="15">
        <f>+D313+D317+D319</f>
        <v>0</v>
      </c>
      <c r="E341" s="9"/>
      <c r="G341" s="9"/>
      <c r="H341" s="15">
        <f>+H313+H317+H319</f>
        <v>28620.1672</v>
      </c>
      <c r="I341" s="9"/>
    </row>
    <row r="342" spans="1:9" ht="12.75">
      <c r="A342" s="9"/>
      <c r="B342" s="48" t="s">
        <v>197</v>
      </c>
      <c r="C342" s="9"/>
      <c r="D342" s="15">
        <f>SUM(D309,D310,D311,D312,D314)</f>
        <v>0</v>
      </c>
      <c r="E342" s="9"/>
      <c r="G342" s="9"/>
      <c r="H342" s="15">
        <f>SUM(H309,H310,H311,H312,H314)</f>
        <v>15308.66</v>
      </c>
      <c r="I342" s="9"/>
    </row>
    <row r="343" spans="1:9" ht="12.75">
      <c r="A343" s="9"/>
      <c r="B343" s="48" t="s">
        <v>191</v>
      </c>
      <c r="C343" s="9"/>
      <c r="D343" s="15">
        <f>+E297</f>
        <v>0</v>
      </c>
      <c r="E343" s="9"/>
      <c r="G343" s="9"/>
      <c r="H343" s="15">
        <f>+I297</f>
        <v>7803.986580000001</v>
      </c>
      <c r="I343" s="9"/>
    </row>
    <row r="344" spans="1:9" ht="12.75">
      <c r="A344" s="9"/>
      <c r="B344" s="48" t="s">
        <v>192</v>
      </c>
      <c r="C344" s="9"/>
      <c r="D344" s="15">
        <f>+D322</f>
        <v>0</v>
      </c>
      <c r="E344" s="9"/>
      <c r="G344" s="9"/>
      <c r="H344" s="15">
        <f>+H322</f>
        <v>59830.56378000001</v>
      </c>
      <c r="I344" s="9"/>
    </row>
    <row r="345" spans="1:9" ht="12.75">
      <c r="A345" s="9"/>
      <c r="B345" s="48" t="s">
        <v>193</v>
      </c>
      <c r="C345" s="9"/>
      <c r="D345" s="15">
        <f>+D340-D344</f>
        <v>0</v>
      </c>
      <c r="E345" s="9"/>
      <c r="G345" s="9"/>
      <c r="H345" s="15">
        <f>+H340-H344</f>
        <v>-3855.5637800000113</v>
      </c>
      <c r="I345" s="9"/>
    </row>
    <row r="346" spans="1:9" ht="12.75">
      <c r="A346" s="9"/>
      <c r="B346" s="48" t="s">
        <v>198</v>
      </c>
      <c r="C346" s="9"/>
      <c r="D346" s="15">
        <f>IF(E21&gt;0,((+E21+E26+E33)/C21),0)</f>
        <v>0</v>
      </c>
      <c r="E346" s="9"/>
      <c r="G346" s="9"/>
      <c r="H346" s="15">
        <f>IF(I21&gt;0,((+I21+I26+I33)/G21),0)</f>
        <v>418.6111111111111</v>
      </c>
      <c r="I346" s="9"/>
    </row>
    <row r="347" spans="1:9" ht="12.75">
      <c r="A347" s="9"/>
      <c r="B347" s="48" t="s">
        <v>199</v>
      </c>
      <c r="C347" s="9"/>
      <c r="D347" s="15">
        <f>IF(D341&gt;0,(+D341/C21),0)</f>
        <v>0</v>
      </c>
      <c r="E347" s="9"/>
      <c r="G347" s="9"/>
      <c r="H347" s="15">
        <f>IF(H341&gt;0,(+H341/G21),0)</f>
        <v>318.0018577777778</v>
      </c>
      <c r="I347" s="9"/>
    </row>
    <row r="348" spans="1:9" ht="12.75">
      <c r="A348" s="9"/>
      <c r="B348" s="48" t="s">
        <v>202</v>
      </c>
      <c r="C348" s="9"/>
      <c r="D348" s="32">
        <f>IF(D342&gt;0,(((+D342+D343)-((D303-D315)+(D304-D316)))/(D346-D347)),0)</f>
        <v>0</v>
      </c>
      <c r="E348" s="9"/>
      <c r="G348" s="9"/>
      <c r="H348" s="32">
        <f>IF(H342&gt;0,(((+H342+H343)-((H303-H315)+(H304-H316)))/(H346-H347)),0)</f>
        <v>168.0799332042885</v>
      </c>
      <c r="I348" s="9"/>
    </row>
    <row r="349" spans="1:9" ht="12.75">
      <c r="A349" s="9"/>
      <c r="B349" s="9"/>
      <c r="C349" s="9"/>
      <c r="D349" s="9"/>
      <c r="E349" s="9"/>
      <c r="G349" s="9"/>
      <c r="H349" s="9"/>
      <c r="I349" s="9"/>
    </row>
    <row r="350" spans="1:9" ht="12.75">
      <c r="A350" s="46" t="s">
        <v>287</v>
      </c>
      <c r="B350" s="64" t="s">
        <v>203</v>
      </c>
      <c r="C350" s="65" t="s">
        <v>0</v>
      </c>
      <c r="D350" s="65" t="s">
        <v>0</v>
      </c>
      <c r="E350" s="64" t="s">
        <v>204</v>
      </c>
      <c r="F350" s="64" t="s">
        <v>0</v>
      </c>
      <c r="G350" s="67"/>
      <c r="H350" s="65"/>
      <c r="I350" s="24" t="s">
        <v>0</v>
      </c>
    </row>
    <row r="351" spans="1:9" ht="12.75">
      <c r="A351" s="9"/>
      <c r="B351" s="68" t="s">
        <v>289</v>
      </c>
      <c r="C351" s="66">
        <v>0</v>
      </c>
      <c r="D351" s="66" t="s">
        <v>0</v>
      </c>
      <c r="E351" s="69"/>
      <c r="F351" s="70"/>
      <c r="G351" s="66" t="s">
        <v>0</v>
      </c>
      <c r="H351" s="69" t="s">
        <v>0</v>
      </c>
      <c r="I351" s="24" t="s">
        <v>0</v>
      </c>
    </row>
    <row r="352" spans="1:9" ht="12.75">
      <c r="A352" s="9"/>
      <c r="B352" s="68" t="s">
        <v>289</v>
      </c>
      <c r="C352" s="67" t="s">
        <v>301</v>
      </c>
      <c r="D352" s="66" t="s">
        <v>0</v>
      </c>
      <c r="E352" s="69"/>
      <c r="F352" s="70"/>
      <c r="G352" s="67"/>
      <c r="H352" s="69" t="s">
        <v>0</v>
      </c>
      <c r="I352" s="24" t="s">
        <v>0</v>
      </c>
    </row>
    <row r="353" spans="1:9" ht="15">
      <c r="A353" s="81"/>
      <c r="B353" s="74" t="s">
        <v>205</v>
      </c>
      <c r="C353" s="81"/>
      <c r="D353" s="81"/>
      <c r="E353" s="81"/>
      <c r="F353" s="89"/>
      <c r="G353" s="81"/>
      <c r="H353" s="81"/>
      <c r="I353" s="81"/>
    </row>
    <row r="354" spans="1:9" ht="12.75">
      <c r="A354" s="81"/>
      <c r="B354" s="81"/>
      <c r="C354" s="81"/>
      <c r="D354" s="97"/>
      <c r="E354" s="95" t="s">
        <v>206</v>
      </c>
      <c r="F354" s="93" t="s">
        <v>0</v>
      </c>
      <c r="G354" s="95" t="s">
        <v>207</v>
      </c>
      <c r="H354" s="81"/>
      <c r="I354" s="95" t="s">
        <v>208</v>
      </c>
    </row>
    <row r="355" spans="1:9" ht="12.75">
      <c r="A355" s="81"/>
      <c r="B355" s="81"/>
      <c r="C355" s="81"/>
      <c r="D355" s="81"/>
      <c r="E355" s="81"/>
      <c r="F355" s="89"/>
      <c r="G355" s="95" t="s">
        <v>209</v>
      </c>
      <c r="H355" s="81"/>
      <c r="I355" s="95" t="s">
        <v>210</v>
      </c>
    </row>
    <row r="356" spans="2:9" ht="12.75">
      <c r="B356" s="48" t="s">
        <v>211</v>
      </c>
      <c r="C356" s="9"/>
      <c r="D356" s="34"/>
      <c r="E356" s="34">
        <f>+E381-420</f>
        <v>38241</v>
      </c>
      <c r="G356" s="40" t="s">
        <v>212</v>
      </c>
      <c r="H356" s="9"/>
      <c r="I356" s="9"/>
    </row>
    <row r="357" spans="2:9" ht="12.75">
      <c r="B357" s="48" t="s">
        <v>213</v>
      </c>
      <c r="C357" s="7" t="s">
        <v>0</v>
      </c>
      <c r="D357" s="34"/>
      <c r="E357" s="34">
        <f>+E381-364</f>
        <v>38297</v>
      </c>
      <c r="G357" s="40" t="s">
        <v>212</v>
      </c>
      <c r="H357" s="9"/>
      <c r="I357" s="9"/>
    </row>
    <row r="358" spans="2:9" ht="12.75">
      <c r="B358" s="48" t="s">
        <v>214</v>
      </c>
      <c r="C358" s="9"/>
      <c r="D358" s="34"/>
      <c r="E358" s="34">
        <f>+E381-336</f>
        <v>38325</v>
      </c>
      <c r="G358" s="40" t="s">
        <v>212</v>
      </c>
      <c r="H358" s="9"/>
      <c r="I358" s="9"/>
    </row>
    <row r="359" spans="2:9" ht="12.75">
      <c r="B359" s="48" t="s">
        <v>215</v>
      </c>
      <c r="C359" s="9"/>
      <c r="D359" s="34"/>
      <c r="E359" s="34">
        <f>+E381-336</f>
        <v>38325</v>
      </c>
      <c r="G359" s="40" t="s">
        <v>216</v>
      </c>
      <c r="H359" s="9"/>
      <c r="I359" s="9"/>
    </row>
    <row r="360" spans="2:9" ht="12.75">
      <c r="B360" s="48" t="s">
        <v>217</v>
      </c>
      <c r="C360" s="9"/>
      <c r="D360" s="34"/>
      <c r="E360" s="34">
        <f>+E381-336</f>
        <v>38325</v>
      </c>
      <c r="G360" s="40" t="s">
        <v>218</v>
      </c>
      <c r="H360" s="9"/>
      <c r="I360" s="9"/>
    </row>
    <row r="361" spans="2:9" ht="12.75">
      <c r="B361" s="48" t="s">
        <v>219</v>
      </c>
      <c r="C361" s="9"/>
      <c r="D361" s="34"/>
      <c r="E361" s="34">
        <f>+E356+56</f>
        <v>38297</v>
      </c>
      <c r="G361" s="40" t="s">
        <v>220</v>
      </c>
      <c r="H361" s="9"/>
      <c r="I361" s="9"/>
    </row>
    <row r="362" spans="2:9" ht="12.75">
      <c r="B362" s="48" t="s">
        <v>221</v>
      </c>
      <c r="C362" s="9"/>
      <c r="D362" s="34"/>
      <c r="E362" s="34">
        <f>+E381-280</f>
        <v>38381</v>
      </c>
      <c r="G362" s="40" t="s">
        <v>222</v>
      </c>
      <c r="H362" s="9"/>
      <c r="I362" s="9"/>
    </row>
    <row r="363" spans="2:9" ht="12.75">
      <c r="B363" s="48" t="s">
        <v>223</v>
      </c>
      <c r="C363" s="9"/>
      <c r="D363" s="34"/>
      <c r="E363" s="34">
        <f>+E381-252</f>
        <v>38409</v>
      </c>
      <c r="G363" s="40" t="s">
        <v>222</v>
      </c>
      <c r="H363" s="9"/>
      <c r="I363" s="9"/>
    </row>
    <row r="364" spans="2:9" ht="12.75">
      <c r="B364" s="48" t="s">
        <v>224</v>
      </c>
      <c r="C364" s="9"/>
      <c r="D364" s="34"/>
      <c r="E364" s="34">
        <f>+E381-182</f>
        <v>38479</v>
      </c>
      <c r="G364" s="40" t="s">
        <v>222</v>
      </c>
      <c r="H364" s="9"/>
      <c r="I364" s="9"/>
    </row>
    <row r="365" spans="2:9" ht="12.75">
      <c r="B365" s="48" t="s">
        <v>225</v>
      </c>
      <c r="C365" s="9"/>
      <c r="D365" s="34"/>
      <c r="E365" s="34">
        <f>+E381-168</f>
        <v>38493</v>
      </c>
      <c r="G365" s="40" t="s">
        <v>222</v>
      </c>
      <c r="H365" s="9"/>
      <c r="I365" s="9"/>
    </row>
    <row r="366" spans="2:9" ht="12.75">
      <c r="B366" s="48" t="s">
        <v>226</v>
      </c>
      <c r="C366" s="9"/>
      <c r="D366" s="34"/>
      <c r="E366" s="34">
        <f>+E381-168</f>
        <v>38493</v>
      </c>
      <c r="G366" s="40" t="s">
        <v>227</v>
      </c>
      <c r="H366" s="9"/>
      <c r="I366" s="9"/>
    </row>
    <row r="367" spans="2:9" ht="12.75">
      <c r="B367" s="48" t="s">
        <v>228</v>
      </c>
      <c r="C367" s="9"/>
      <c r="D367" s="34"/>
      <c r="E367" s="34">
        <f>+E381-147</f>
        <v>38514</v>
      </c>
      <c r="G367" s="40" t="s">
        <v>222</v>
      </c>
      <c r="H367" s="9"/>
      <c r="I367" s="9"/>
    </row>
    <row r="368" spans="2:9" ht="12.75">
      <c r="B368" s="48" t="s">
        <v>229</v>
      </c>
      <c r="C368" s="9"/>
      <c r="D368" s="34"/>
      <c r="E368" s="34">
        <f>+E381-112</f>
        <v>38549</v>
      </c>
      <c r="F368" s="1" t="s">
        <v>0</v>
      </c>
      <c r="G368" s="40" t="s">
        <v>230</v>
      </c>
      <c r="H368" s="9"/>
      <c r="I368" s="9"/>
    </row>
    <row r="369" spans="2:9" ht="12.75">
      <c r="B369" s="48" t="s">
        <v>231</v>
      </c>
      <c r="C369" s="9"/>
      <c r="D369" s="34"/>
      <c r="E369" s="34">
        <f>+E381-126</f>
        <v>38535</v>
      </c>
      <c r="G369" s="40" t="s">
        <v>222</v>
      </c>
      <c r="H369" s="9"/>
      <c r="I369" s="9"/>
    </row>
    <row r="370" spans="2:9" ht="12.75">
      <c r="B370" s="48" t="s">
        <v>232</v>
      </c>
      <c r="C370" s="9"/>
      <c r="D370" s="34"/>
      <c r="E370" s="34">
        <f>+E381-119</f>
        <v>38542</v>
      </c>
      <c r="G370" s="40" t="s">
        <v>222</v>
      </c>
      <c r="H370" s="9"/>
      <c r="I370" s="9"/>
    </row>
    <row r="371" spans="2:9" ht="12.75">
      <c r="B371" s="48" t="s">
        <v>233</v>
      </c>
      <c r="C371" s="9"/>
      <c r="D371" s="34"/>
      <c r="E371" s="34">
        <f>+E381-98</f>
        <v>38563</v>
      </c>
      <c r="G371" s="40" t="s">
        <v>222</v>
      </c>
      <c r="H371" s="9"/>
      <c r="I371" s="9"/>
    </row>
    <row r="372" spans="2:9" ht="12.75">
      <c r="B372" s="48" t="s">
        <v>234</v>
      </c>
      <c r="C372" s="9"/>
      <c r="D372" s="34"/>
      <c r="E372" s="34">
        <f>+E381-84</f>
        <v>38577</v>
      </c>
      <c r="G372" s="40" t="s">
        <v>222</v>
      </c>
      <c r="H372" s="9"/>
      <c r="I372" s="9"/>
    </row>
    <row r="373" spans="2:9" ht="12.75">
      <c r="B373" s="48" t="s">
        <v>235</v>
      </c>
      <c r="C373" s="9"/>
      <c r="D373" s="34"/>
      <c r="E373" s="34">
        <f>+E381-56</f>
        <v>38605</v>
      </c>
      <c r="G373" s="40" t="s">
        <v>222</v>
      </c>
      <c r="H373" s="9"/>
      <c r="I373" s="9"/>
    </row>
    <row r="374" spans="2:9" ht="12.75">
      <c r="B374" s="48" t="s">
        <v>236</v>
      </c>
      <c r="C374" s="9"/>
      <c r="D374" s="34"/>
      <c r="E374" s="34">
        <f>+E381-42</f>
        <v>38619</v>
      </c>
      <c r="G374" s="40" t="s">
        <v>230</v>
      </c>
      <c r="H374" s="9"/>
      <c r="I374" s="9"/>
    </row>
    <row r="375" spans="2:9" ht="12.75">
      <c r="B375" s="48" t="s">
        <v>237</v>
      </c>
      <c r="C375" s="9"/>
      <c r="D375" s="34"/>
      <c r="E375" s="34">
        <f>+E381-42</f>
        <v>38619</v>
      </c>
      <c r="G375" s="40" t="s">
        <v>230</v>
      </c>
      <c r="H375" s="9"/>
      <c r="I375" s="9"/>
    </row>
    <row r="376" spans="2:9" ht="12.75">
      <c r="B376" s="48" t="s">
        <v>238</v>
      </c>
      <c r="C376" s="9"/>
      <c r="D376" s="34"/>
      <c r="E376" s="34">
        <f>+E381-28</f>
        <v>38633</v>
      </c>
      <c r="G376" s="40" t="s">
        <v>227</v>
      </c>
      <c r="H376" s="9"/>
      <c r="I376" s="9"/>
    </row>
    <row r="377" spans="2:9" ht="12.75">
      <c r="B377" s="48" t="s">
        <v>239</v>
      </c>
      <c r="C377" s="9"/>
      <c r="D377" s="34"/>
      <c r="E377" s="34">
        <f>+E381-28</f>
        <v>38633</v>
      </c>
      <c r="G377" s="40" t="s">
        <v>222</v>
      </c>
      <c r="H377" s="9"/>
      <c r="I377" s="9"/>
    </row>
    <row r="378" spans="2:9" ht="12.75">
      <c r="B378" s="48" t="s">
        <v>240</v>
      </c>
      <c r="C378" s="9"/>
      <c r="D378" s="34"/>
      <c r="E378" s="34">
        <f>+E381-28</f>
        <v>38633</v>
      </c>
      <c r="G378" s="40" t="s">
        <v>230</v>
      </c>
      <c r="H378" s="9"/>
      <c r="I378" s="9"/>
    </row>
    <row r="379" spans="2:9" ht="12.75">
      <c r="B379" s="48" t="s">
        <v>241</v>
      </c>
      <c r="C379" s="9"/>
      <c r="D379" s="34"/>
      <c r="E379" s="34">
        <f>+E381-7</f>
        <v>38654</v>
      </c>
      <c r="G379" s="40" t="s">
        <v>227</v>
      </c>
      <c r="H379" s="9"/>
      <c r="I379" s="9"/>
    </row>
    <row r="380" spans="2:9" ht="12.75">
      <c r="B380" s="48" t="s">
        <v>242</v>
      </c>
      <c r="C380" s="9"/>
      <c r="D380" s="35" t="s">
        <v>0</v>
      </c>
      <c r="E380" s="34">
        <f>+E381-7</f>
        <v>38654</v>
      </c>
      <c r="G380" s="40" t="s">
        <v>227</v>
      </c>
      <c r="H380" s="9"/>
      <c r="I380" s="9"/>
    </row>
    <row r="381" spans="2:9" ht="12.75">
      <c r="B381" s="98" t="s">
        <v>302</v>
      </c>
      <c r="C381" s="99"/>
      <c r="D381" s="100"/>
      <c r="E381" s="101">
        <v>38661</v>
      </c>
      <c r="G381" s="40" t="s">
        <v>212</v>
      </c>
      <c r="H381" s="9"/>
      <c r="I381" s="9"/>
    </row>
    <row r="382" spans="2:9" ht="12.75">
      <c r="B382" s="48" t="s">
        <v>243</v>
      </c>
      <c r="C382" s="9"/>
      <c r="D382" s="34"/>
      <c r="E382" s="34">
        <f>+E381+120</f>
        <v>38781</v>
      </c>
      <c r="G382" s="40" t="s">
        <v>244</v>
      </c>
      <c r="H382" s="9"/>
      <c r="I382" s="9"/>
    </row>
    <row r="383" spans="2:9" ht="12.75">
      <c r="B383" s="9"/>
      <c r="C383" s="9"/>
      <c r="D383" s="34"/>
      <c r="E383" s="9"/>
      <c r="G383" s="9"/>
      <c r="H383" s="9"/>
      <c r="I383" s="9"/>
    </row>
    <row r="384" spans="2:9" ht="12.75">
      <c r="B384" s="7" t="s">
        <v>245</v>
      </c>
      <c r="C384" s="9"/>
      <c r="D384" s="9"/>
      <c r="E384" s="9"/>
      <c r="G384" s="9"/>
      <c r="H384" s="9"/>
      <c r="I384" s="9"/>
    </row>
    <row r="385" spans="2:9" ht="12.75">
      <c r="B385" s="7" t="s">
        <v>246</v>
      </c>
      <c r="C385" s="9"/>
      <c r="D385" s="9"/>
      <c r="E385" s="9"/>
      <c r="G385" s="9"/>
      <c r="H385" s="9"/>
      <c r="I385" s="9"/>
    </row>
    <row r="386" spans="2:5" ht="12.75">
      <c r="B386" s="7" t="s">
        <v>247</v>
      </c>
      <c r="C386" s="9"/>
      <c r="D386" s="9"/>
      <c r="E386" s="9"/>
    </row>
    <row r="387" spans="2:8" ht="12.75">
      <c r="B387" s="7" t="s">
        <v>248</v>
      </c>
      <c r="C387" s="9"/>
      <c r="D387" s="9"/>
      <c r="E387" s="9"/>
      <c r="H387" s="1" t="s">
        <v>0</v>
      </c>
    </row>
    <row r="388" spans="2:5" ht="12.75">
      <c r="B388" s="7" t="s">
        <v>249</v>
      </c>
      <c r="C388" s="9"/>
      <c r="D388" s="9"/>
      <c r="E388" s="9"/>
    </row>
    <row r="389" spans="2:5" ht="12.75">
      <c r="B389" s="7" t="s">
        <v>250</v>
      </c>
      <c r="C389" s="9"/>
      <c r="D389" s="9"/>
      <c r="E389" s="9"/>
    </row>
    <row r="390" ht="12.75">
      <c r="I390" s="5" t="s">
        <v>308</v>
      </c>
    </row>
    <row r="391" ht="12.75">
      <c r="A391" s="7" t="s">
        <v>251</v>
      </c>
    </row>
    <row r="392" ht="12.75">
      <c r="A392" s="7" t="s">
        <v>252</v>
      </c>
    </row>
    <row r="396" ht="12.75">
      <c r="A396" s="107" t="s">
        <v>177</v>
      </c>
    </row>
    <row r="397" spans="1:9" ht="12.75">
      <c r="A397" t="s">
        <v>305</v>
      </c>
      <c r="C397" s="108">
        <f>IF(C293&lt;=125000,C293,125000)</f>
        <v>0</v>
      </c>
      <c r="D397" s="106">
        <v>0.18</v>
      </c>
      <c r="E397" s="110">
        <f aca="true" t="shared" si="17" ref="E397:E403">C397*D397</f>
        <v>0</v>
      </c>
      <c r="G397" s="109">
        <f>IF(G293&lt;=125000,G293,125000)</f>
        <v>44467.16</v>
      </c>
      <c r="H397" s="106">
        <v>0.17</v>
      </c>
      <c r="I397" s="109">
        <f aca="true" t="shared" si="18" ref="I397:I403">G397*H397</f>
        <v>7559.417200000001</v>
      </c>
    </row>
    <row r="398" spans="2:9" ht="12.75">
      <c r="B398">
        <f>C293-C397</f>
        <v>0</v>
      </c>
      <c r="C398" s="111">
        <f aca="true" t="shared" si="19" ref="C398:C410">IF(B398&lt;125000&gt;0,B398,125000)</f>
        <v>0</v>
      </c>
      <c r="D398" s="106">
        <v>0.172</v>
      </c>
      <c r="E398" s="110">
        <f t="shared" si="17"/>
        <v>0</v>
      </c>
      <c r="F398">
        <f>G293-G397</f>
        <v>0</v>
      </c>
      <c r="G398" s="109">
        <f aca="true" t="shared" si="20" ref="G398:G410">IF(F398&lt;125000&gt;0,F398,125000)</f>
        <v>0</v>
      </c>
      <c r="H398" s="106">
        <v>0.162</v>
      </c>
      <c r="I398" s="109">
        <f t="shared" si="18"/>
        <v>0</v>
      </c>
    </row>
    <row r="399" spans="2:9" ht="12.75">
      <c r="B399">
        <f>C293-C397-C398</f>
        <v>0</v>
      </c>
      <c r="C399" s="111">
        <f t="shared" si="19"/>
        <v>0</v>
      </c>
      <c r="D399" s="106">
        <v>0.164</v>
      </c>
      <c r="E399" s="110">
        <f t="shared" si="17"/>
        <v>0</v>
      </c>
      <c r="F399">
        <f>G293-G397-G398</f>
        <v>0</v>
      </c>
      <c r="G399" s="109">
        <f t="shared" si="20"/>
        <v>0</v>
      </c>
      <c r="H399" s="106">
        <v>0.154</v>
      </c>
      <c r="I399" s="109">
        <f t="shared" si="18"/>
        <v>0</v>
      </c>
    </row>
    <row r="400" spans="2:9" ht="12.75">
      <c r="B400">
        <f>C293-C397-C398-C399</f>
        <v>0</v>
      </c>
      <c r="C400" s="111">
        <f t="shared" si="19"/>
        <v>0</v>
      </c>
      <c r="D400" s="106">
        <v>0.156</v>
      </c>
      <c r="E400" s="110">
        <f t="shared" si="17"/>
        <v>0</v>
      </c>
      <c r="F400">
        <f>G293-G397-G398-G399</f>
        <v>0</v>
      </c>
      <c r="G400" s="109">
        <f t="shared" si="20"/>
        <v>0</v>
      </c>
      <c r="H400" s="106">
        <v>0.146</v>
      </c>
      <c r="I400" s="109">
        <f t="shared" si="18"/>
        <v>0</v>
      </c>
    </row>
    <row r="401" spans="2:9" ht="12.75">
      <c r="B401">
        <f>C293-C397-C398-C399-C400</f>
        <v>0</v>
      </c>
      <c r="C401" s="111">
        <f t="shared" si="19"/>
        <v>0</v>
      </c>
      <c r="D401" s="106">
        <v>0.148</v>
      </c>
      <c r="E401" s="110">
        <f t="shared" si="17"/>
        <v>0</v>
      </c>
      <c r="F401">
        <f>G293-G397-G398-G399-G400</f>
        <v>0</v>
      </c>
      <c r="G401" s="109">
        <f t="shared" si="20"/>
        <v>0</v>
      </c>
      <c r="H401" s="106">
        <v>0.138</v>
      </c>
      <c r="I401" s="109">
        <f t="shared" si="18"/>
        <v>0</v>
      </c>
    </row>
    <row r="402" spans="2:9" ht="12.75">
      <c r="B402">
        <f>C293-C397-C398-C399-C400-C401</f>
        <v>0</v>
      </c>
      <c r="C402" s="111">
        <f t="shared" si="19"/>
        <v>0</v>
      </c>
      <c r="D402" s="106">
        <v>0.14</v>
      </c>
      <c r="E402" s="110">
        <f t="shared" si="17"/>
        <v>0</v>
      </c>
      <c r="F402">
        <f>G293-G397-G398-G399-G400-G401</f>
        <v>0</v>
      </c>
      <c r="G402" s="109">
        <f t="shared" si="20"/>
        <v>0</v>
      </c>
      <c r="H402" s="106">
        <v>0.13</v>
      </c>
      <c r="I402" s="109">
        <f t="shared" si="18"/>
        <v>0</v>
      </c>
    </row>
    <row r="403" spans="2:9" ht="12.75">
      <c r="B403">
        <f>C293-C397-C398-C399-C400-C401-C402</f>
        <v>0</v>
      </c>
      <c r="C403" s="111">
        <f t="shared" si="19"/>
        <v>0</v>
      </c>
      <c r="D403" s="106">
        <v>0.132</v>
      </c>
      <c r="E403" s="110">
        <f t="shared" si="17"/>
        <v>0</v>
      </c>
      <c r="F403">
        <f>G293-G397-G398-G399-G400-G401-G402</f>
        <v>0</v>
      </c>
      <c r="G403" s="109">
        <f t="shared" si="20"/>
        <v>0</v>
      </c>
      <c r="H403" s="106">
        <v>0.122</v>
      </c>
      <c r="I403" s="109">
        <f t="shared" si="18"/>
        <v>0</v>
      </c>
    </row>
    <row r="404" spans="2:9" ht="12.75">
      <c r="B404">
        <f>C293-C397-C398-C399-C400-C401-C402-C403</f>
        <v>0</v>
      </c>
      <c r="C404" s="111">
        <f t="shared" si="19"/>
        <v>0</v>
      </c>
      <c r="D404" s="106">
        <v>0.124</v>
      </c>
      <c r="E404" s="110">
        <f aca="true" t="shared" si="21" ref="E404:E411">C404*D404</f>
        <v>0</v>
      </c>
      <c r="F404">
        <f>G293-G397-G398-G399-G400-G401-G402-G403</f>
        <v>0</v>
      </c>
      <c r="G404" s="109">
        <f t="shared" si="20"/>
        <v>0</v>
      </c>
      <c r="H404" s="106">
        <v>0.114</v>
      </c>
      <c r="I404" s="109">
        <f aca="true" t="shared" si="22" ref="I404:I409">G404*H404</f>
        <v>0</v>
      </c>
    </row>
    <row r="405" spans="2:9" ht="12.75">
      <c r="B405">
        <f>C293-C397-C398-C399-C400-C401-C402-C403-C404</f>
        <v>0</v>
      </c>
      <c r="C405" s="111">
        <f t="shared" si="19"/>
        <v>0</v>
      </c>
      <c r="D405" s="106">
        <v>0.116</v>
      </c>
      <c r="E405" s="110">
        <f t="shared" si="21"/>
        <v>0</v>
      </c>
      <c r="F405">
        <f>G293-G397-G398-G399-G400-G401-G402-G403-G404</f>
        <v>0</v>
      </c>
      <c r="G405" s="109">
        <f t="shared" si="20"/>
        <v>0</v>
      </c>
      <c r="H405" s="106">
        <v>0.106</v>
      </c>
      <c r="I405" s="109">
        <f t="shared" si="22"/>
        <v>0</v>
      </c>
    </row>
    <row r="406" spans="2:9" ht="12.75">
      <c r="B406">
        <f>C293-C397-C398-C399-C400-C401-C402-C403-C404-C405</f>
        <v>0</v>
      </c>
      <c r="C406" s="111">
        <f t="shared" si="19"/>
        <v>0</v>
      </c>
      <c r="D406" s="106">
        <v>0.108</v>
      </c>
      <c r="E406" s="110">
        <f t="shared" si="21"/>
        <v>0</v>
      </c>
      <c r="F406">
        <f>G293-G397-G398-G399-G400-G401-G402-G403-G404-G405</f>
        <v>0</v>
      </c>
      <c r="G406" s="109">
        <f t="shared" si="20"/>
        <v>0</v>
      </c>
      <c r="H406" s="106">
        <v>0.098</v>
      </c>
      <c r="I406" s="109">
        <f t="shared" si="22"/>
        <v>0</v>
      </c>
    </row>
    <row r="407" spans="2:9" ht="12.75">
      <c r="B407">
        <f>C293-C397-C398-C399-C400-C401-C402-C403-C404-C405-C406</f>
        <v>0</v>
      </c>
      <c r="C407" s="111">
        <f t="shared" si="19"/>
        <v>0</v>
      </c>
      <c r="D407" s="106">
        <v>0.1</v>
      </c>
      <c r="E407" s="110">
        <f t="shared" si="21"/>
        <v>0</v>
      </c>
      <c r="F407">
        <f>G293-G397-G398-G399-G400-G401-G402-G403-G404-G405-G406</f>
        <v>0</v>
      </c>
      <c r="G407" s="109">
        <f t="shared" si="20"/>
        <v>0</v>
      </c>
      <c r="H407" s="106">
        <v>0.09</v>
      </c>
      <c r="I407" s="109">
        <f t="shared" si="22"/>
        <v>0</v>
      </c>
    </row>
    <row r="408" spans="2:9" ht="12.75">
      <c r="B408">
        <f>C293-C397-C398-C399-C400-C401-C402-C403-C404-C405-C406-C407</f>
        <v>0</v>
      </c>
      <c r="C408" s="111">
        <f t="shared" si="19"/>
        <v>0</v>
      </c>
      <c r="D408" s="106">
        <v>0.092</v>
      </c>
      <c r="E408" s="110">
        <f t="shared" si="21"/>
        <v>0</v>
      </c>
      <c r="F408">
        <f>G293-G397-G398-G399-G400-G401-G402-G403-G404-G405-G406-G407</f>
        <v>0</v>
      </c>
      <c r="G408" s="109">
        <f t="shared" si="20"/>
        <v>0</v>
      </c>
      <c r="H408" s="106">
        <v>0.082</v>
      </c>
      <c r="I408" s="109">
        <f t="shared" si="22"/>
        <v>0</v>
      </c>
    </row>
    <row r="409" spans="2:9" ht="12.75">
      <c r="B409">
        <f>C293-C397-C398-C399-C400-C401-C402-C403-C404-C405-C406-C407-C408</f>
        <v>0</v>
      </c>
      <c r="C409" s="111">
        <f t="shared" si="19"/>
        <v>0</v>
      </c>
      <c r="D409" s="106">
        <v>0.084</v>
      </c>
      <c r="E409" s="110">
        <f t="shared" si="21"/>
        <v>0</v>
      </c>
      <c r="F409">
        <f>G293-G397-G398-G399-G400-G401-G402-G403-G404-G405-G406-G407-G408</f>
        <v>0</v>
      </c>
      <c r="G409" s="109">
        <f t="shared" si="20"/>
        <v>0</v>
      </c>
      <c r="H409" s="106">
        <v>0.074</v>
      </c>
      <c r="I409" s="109">
        <f t="shared" si="22"/>
        <v>0</v>
      </c>
    </row>
    <row r="410" spans="2:9" ht="12.75">
      <c r="B410">
        <f>C293-C397-C398-C399-C400-C401-C402-C403-C404-C405-C406-C407-C408-C409</f>
        <v>0</v>
      </c>
      <c r="C410" s="111">
        <f t="shared" si="19"/>
        <v>0</v>
      </c>
      <c r="D410" s="106">
        <v>0.076</v>
      </c>
      <c r="E410" s="110">
        <f>C410*D410</f>
        <v>0</v>
      </c>
      <c r="F410">
        <f>G293-G397-G398-G399-G400-G401-G402-G403-G404-G405-G406-G407-G408-G409</f>
        <v>0</v>
      </c>
      <c r="G410" s="109">
        <f t="shared" si="20"/>
        <v>0</v>
      </c>
      <c r="H410" s="106">
        <v>0.066</v>
      </c>
      <c r="I410" s="109">
        <f>G410*H410</f>
        <v>0</v>
      </c>
    </row>
    <row r="411" spans="2:9" ht="12.75">
      <c r="B411">
        <f>C293-C397-C398-C399-C400-C401-C402-C403-C404-C405-C406-C407-C408-C409-C410</f>
        <v>0</v>
      </c>
      <c r="C411" s="111">
        <f>IF(B411&lt;125000&gt;0,B411,B411)</f>
        <v>0</v>
      </c>
      <c r="D411" s="106">
        <v>0.0735</v>
      </c>
      <c r="E411" s="110">
        <f t="shared" si="21"/>
        <v>0</v>
      </c>
      <c r="F411">
        <f>G293-G397-G398-G399-G400-G401-G402-G403-G404-G405-G406-G407-G408-G409-G410</f>
        <v>0</v>
      </c>
      <c r="G411" s="109">
        <f>IF(F411&lt;125000&gt;0,F411,F411)</f>
        <v>0</v>
      </c>
      <c r="H411" s="106">
        <v>0.059</v>
      </c>
      <c r="I411" s="109">
        <f>G411*H411</f>
        <v>0</v>
      </c>
    </row>
    <row r="412" spans="3:9" ht="12.75">
      <c r="C412" s="111">
        <f>SUM(C397:C411)</f>
        <v>0</v>
      </c>
      <c r="E412" s="110">
        <f>SUM(E397:E411)</f>
        <v>0</v>
      </c>
      <c r="G412" s="109">
        <f>SUM(G397:G411)</f>
        <v>44467.16</v>
      </c>
      <c r="I412" s="109">
        <f>SUM(I397:I411)</f>
        <v>7559.417200000001</v>
      </c>
    </row>
    <row r="421" spans="8:9" ht="12">
      <c r="H421" s="3"/>
      <c r="I421" s="3"/>
    </row>
    <row r="422" spans="8:9" ht="12">
      <c r="H422" s="3"/>
      <c r="I422" s="3"/>
    </row>
    <row r="423" spans="8:9" ht="12">
      <c r="H423" s="3"/>
      <c r="I423" s="3"/>
    </row>
    <row r="424" spans="8:9" ht="12">
      <c r="H424" s="3"/>
      <c r="I424" s="3"/>
    </row>
    <row r="425" spans="8:9" ht="12">
      <c r="H425" s="3"/>
      <c r="I425" s="3"/>
    </row>
    <row r="426" spans="8:9" ht="12">
      <c r="H426" s="3"/>
      <c r="I426" s="3"/>
    </row>
    <row r="427" spans="8:9" ht="12">
      <c r="H427" s="3"/>
      <c r="I427" s="3"/>
    </row>
    <row r="428" spans="8:9" ht="12">
      <c r="H428" s="3"/>
      <c r="I428" s="3"/>
    </row>
    <row r="429" spans="8:9" ht="12">
      <c r="H429" s="3"/>
      <c r="I429" s="3"/>
    </row>
    <row r="1011" ht="12">
      <c r="D1011">
        <v>7</v>
      </c>
    </row>
  </sheetData>
  <printOptions/>
  <pageMargins left="0.25" right="0.25" top="1" bottom="1" header="0.5" footer="0.5"/>
  <pageSetup horizontalDpi="600" verticalDpi="600" orientation="portrait" scale="80" r:id="rId3"/>
  <headerFooter alignWithMargins="0">
    <oddHeader>&amp;LGPCE 2006 Initial Budget
&amp;CPage &amp;P&amp;R&amp;D</oddHeader>
    <oddFooter>&amp;LGPCE 2006 Initial Budget&amp;CPage &amp;P&amp;R&amp;D</oddFooter>
  </headerFooter>
  <rowBreaks count="8" manualBreakCount="8">
    <brk id="60" max="8" man="1"/>
    <brk id="113" max="8" man="1"/>
    <brk id="167" max="8" man="1"/>
    <brk id="215" max="8" man="1"/>
    <brk id="263" max="8" man="1"/>
    <brk id="298" max="8" man="1"/>
    <brk id="359" max="8" man="1"/>
    <brk id="36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acm</dc:creator>
  <cp:keywords/>
  <dc:description/>
  <cp:lastModifiedBy>comclk</cp:lastModifiedBy>
  <cp:lastPrinted>2005-10-14T02:24:59Z</cp:lastPrinted>
  <dcterms:created xsi:type="dcterms:W3CDTF">1998-05-13T19:48:23Z</dcterms:created>
  <dcterms:modified xsi:type="dcterms:W3CDTF">2005-10-14T03:21:49Z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